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480" yWindow="30" windowWidth="22995" windowHeight="10035" tabRatio="718"/>
  </bookViews>
  <sheets>
    <sheet name="COVER" sheetId="19" r:id="rId1"/>
    <sheet name="Power purchase calculations" sheetId="25" r:id="rId2"/>
  </sheets>
  <externalReferences>
    <externalReference r:id="rId3"/>
    <externalReference r:id="rId4"/>
    <externalReference r:id="rId5"/>
    <externalReference r:id="rId6"/>
  </externalReferences>
  <definedNames>
    <definedName name="Title_Model" localSheetId="0">COVER!$C$2</definedName>
    <definedName name="Title_Model" localSheetId="1">#REF!</definedName>
    <definedName name="Title_Model">#REF!</definedName>
    <definedName name="Title_Project" localSheetId="0">COVER!$C$3</definedName>
    <definedName name="Title_Project" localSheetId="1">#REF!</definedName>
    <definedName name="Title_Project">#REF!</definedName>
  </definedNames>
  <calcPr calcId="145621"/>
</workbook>
</file>

<file path=xl/calcChain.xml><?xml version="1.0" encoding="utf-8"?>
<calcChain xmlns="http://schemas.openxmlformats.org/spreadsheetml/2006/main">
  <c r="E104" i="25" l="1"/>
  <c r="D104" i="25"/>
  <c r="C104" i="25"/>
  <c r="E83" i="25"/>
  <c r="D83" i="25"/>
  <c r="E81" i="25"/>
  <c r="D81" i="25"/>
  <c r="C81" i="25"/>
  <c r="E59" i="25"/>
  <c r="D59" i="25"/>
  <c r="C59" i="25"/>
  <c r="E49" i="25"/>
  <c r="D49" i="25"/>
  <c r="C49" i="25"/>
  <c r="C48" i="25"/>
  <c r="C60" i="25" s="1"/>
  <c r="E44" i="25"/>
  <c r="E106" i="25" s="1"/>
  <c r="D44" i="25"/>
  <c r="D50" i="25" s="1"/>
  <c r="D61" i="25" s="1"/>
  <c r="C44" i="25"/>
  <c r="C106" i="25" s="1"/>
  <c r="E37" i="25"/>
  <c r="C37" i="25"/>
  <c r="E32" i="25"/>
  <c r="D32" i="25"/>
  <c r="C32" i="25"/>
  <c r="E25" i="25"/>
  <c r="E50" i="25" s="1"/>
  <c r="E19" i="25"/>
  <c r="D19" i="25"/>
  <c r="C19" i="25"/>
  <c r="A1" i="25"/>
  <c r="E48" i="25" l="1"/>
  <c r="E51" i="25" s="1"/>
  <c r="E82" i="25" s="1"/>
  <c r="E84" i="25" s="1"/>
  <c r="C50" i="25"/>
  <c r="C61" i="25" s="1"/>
  <c r="C63" i="25" s="1"/>
  <c r="E61" i="25"/>
  <c r="E63" i="25" s="1"/>
  <c r="D106" i="25"/>
  <c r="D37" i="25"/>
  <c r="C54" i="25"/>
  <c r="C105" i="25" s="1"/>
  <c r="E60" i="25"/>
  <c r="C83" i="25"/>
  <c r="E86" i="25"/>
  <c r="D54" i="25"/>
  <c r="D105" i="25" s="1"/>
  <c r="D48" i="25"/>
  <c r="E54" i="25"/>
  <c r="E105" i="25" s="1"/>
  <c r="E64" i="25" l="1"/>
  <c r="D60" i="25"/>
  <c r="D63" i="25" s="1"/>
  <c r="D51" i="25"/>
  <c r="E107" i="25"/>
  <c r="C51" i="25"/>
  <c r="E87" i="25"/>
  <c r="E52" i="25"/>
  <c r="D82" i="25" l="1"/>
  <c r="D84" i="25" s="1"/>
  <c r="D52" i="25"/>
  <c r="D64" i="25"/>
  <c r="C82" i="25"/>
  <c r="C84" i="25" s="1"/>
  <c r="C52" i="25"/>
  <c r="C64" i="25" s="1"/>
  <c r="C86" i="25" l="1"/>
  <c r="C87" i="25" s="1"/>
  <c r="C107" i="25"/>
  <c r="D107" i="25"/>
  <c r="D86" i="25"/>
  <c r="D87" i="25" s="1"/>
</calcChain>
</file>

<file path=xl/sharedStrings.xml><?xml version="1.0" encoding="utf-8"?>
<sst xmlns="http://schemas.openxmlformats.org/spreadsheetml/2006/main" count="109" uniqueCount="72">
  <si>
    <t>Unit</t>
  </si>
  <si>
    <t>Comments</t>
  </si>
  <si>
    <t>years</t>
  </si>
  <si>
    <t>Type</t>
  </si>
  <si>
    <t>MW</t>
  </si>
  <si>
    <t>%</t>
  </si>
  <si>
    <t>Development costs</t>
  </si>
  <si>
    <t>$/kWh</t>
  </si>
  <si>
    <t>$/kW</t>
  </si>
  <si>
    <t>Generation</t>
  </si>
  <si>
    <t>MWh</t>
  </si>
  <si>
    <t>Gearing</t>
  </si>
  <si>
    <t>Investment costs</t>
  </si>
  <si>
    <t>NPV</t>
  </si>
  <si>
    <t>PPA term</t>
  </si>
  <si>
    <t>Supportive framework conditions for mini-grids employing renewable and hybrid generation in the SADC Region</t>
  </si>
  <si>
    <t>©2014 Economic Consulting Associates Ltd</t>
  </si>
  <si>
    <t>This tool was prepared for the SADC Regional Electricity Regulators’ Association (RERA) by Economic Consulting Associates and Practical Action (Southern Africa). The support of the Africa-EU Renewable Energy Cooperation Programme (RECP), managed by the European Union Energy Initiative Partnership Dialogue Facility (EUEI PDF), is gratefully acknowledged.</t>
  </si>
  <si>
    <t>Inputs</t>
  </si>
  <si>
    <t>$m</t>
  </si>
  <si>
    <t>Total</t>
  </si>
  <si>
    <t>Operating costs</t>
  </si>
  <si>
    <t>Fuel costs</t>
  </si>
  <si>
    <t>Note: Model is populated with dummy data for illustrative purposes</t>
  </si>
  <si>
    <t>Calculations</t>
  </si>
  <si>
    <t>IPP 1</t>
  </si>
  <si>
    <t>IPP 2</t>
  </si>
  <si>
    <t>IPP 3</t>
  </si>
  <si>
    <t>Plant characteristics</t>
  </si>
  <si>
    <t>Diesel</t>
  </si>
  <si>
    <t>Hydro</t>
  </si>
  <si>
    <t>Biomass</t>
  </si>
  <si>
    <t>Firm/Non-Firm</t>
  </si>
  <si>
    <t>Firm</t>
  </si>
  <si>
    <t>Available capacity</t>
  </si>
  <si>
    <t>Average plant utilisation</t>
  </si>
  <si>
    <t>The expected average utilisation of the plants is critical to the cost comparison. The utilisation should be calculated based on the capacity factor of the plant and the load factor which will depend on the optimal mix of generation available. This value should be averaged across the term/life of the plant.</t>
  </si>
  <si>
    <t>Construction costs</t>
  </si>
  <si>
    <t>Construction costs should include interest during construction.</t>
  </si>
  <si>
    <t>Connection costs</t>
  </si>
  <si>
    <t>These are the costs of connecting to the transmission network that must be paid for by the IPP. Connection costs paid for by the network owner are included below.</t>
  </si>
  <si>
    <t>Fixed O&amp;M costs</t>
  </si>
  <si>
    <t>$000/year</t>
  </si>
  <si>
    <t>Variable O&amp;M costs</t>
  </si>
  <si>
    <t>Discount rate</t>
  </si>
  <si>
    <t>Real interest rate</t>
  </si>
  <si>
    <t>Pre tax real ROE</t>
  </si>
  <si>
    <t>WACC (pre-tax real)</t>
  </si>
  <si>
    <t xml:space="preserve">The discount rate should be the weighted average cost of capital for the IPP investor. </t>
  </si>
  <si>
    <t>Additional costs to be considered</t>
  </si>
  <si>
    <t>Network reinforcement costs</t>
  </si>
  <si>
    <t>These are the connection costs born by the network owner. They can be included if they are deemed significantly different between two generation projects which are being compared.</t>
  </si>
  <si>
    <t>Network reinforcement costs per unit</t>
  </si>
  <si>
    <t>Transmission losses</t>
  </si>
  <si>
    <t>Transmission network losses can be included if they are deemed significantly different between two generation projects which are being compared.</t>
  </si>
  <si>
    <t>Annual power supplied</t>
  </si>
  <si>
    <t>Annual costs</t>
  </si>
  <si>
    <t>Fixed operating costs</t>
  </si>
  <si>
    <t>Variable operating costs</t>
  </si>
  <si>
    <t>Reinforcement costs</t>
  </si>
  <si>
    <t>Outputs</t>
  </si>
  <si>
    <t>PPA prices</t>
  </si>
  <si>
    <t>Capacity price</t>
  </si>
  <si>
    <t>Energy price</t>
  </si>
  <si>
    <t>CHECK</t>
  </si>
  <si>
    <t>Levelised cost</t>
  </si>
  <si>
    <t>Annual power purchase costs</t>
  </si>
  <si>
    <t>This is the average price of electricity generated by the IPP</t>
  </si>
  <si>
    <t>Adjusted levelised cost</t>
  </si>
  <si>
    <t>Annual reinforcement costs</t>
  </si>
  <si>
    <t>`</t>
  </si>
  <si>
    <t>Mini-grid Power Purchase Tool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</si>
</sst>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Red]\-&quot;£&quot;#,##0.00"/>
    <numFmt numFmtId="43" formatCode="_-* #,##0.00_-;\-* #,##0.00_-;_-* &quot;-&quot;??_-;_-@_-"/>
    <numFmt numFmtId="165" formatCode="_-* #,##0_-;\-* #,##0_-;_-* &quot;-&quot;??_-;_-@_-"/>
  </numFmts>
  <fonts count="19" x14ac:knownFonts="1">
    <font>
      <sz val="11"/>
      <color theme="1"/>
      <name val="Calibri"/>
      <family val="2"/>
      <scheme val="minor"/>
    </font>
    <font>
      <b/>
      <sz val="11"/>
      <color theme="0"/>
      <name val="Calibri"/>
      <family val="2"/>
      <scheme val="minor"/>
    </font>
    <font>
      <sz val="11"/>
      <color theme="0"/>
      <name val="Calibri"/>
      <family val="2"/>
      <scheme val="minor"/>
    </font>
    <font>
      <sz val="11"/>
      <color theme="1"/>
      <name val="Calibri"/>
      <family val="2"/>
      <scheme val="minor"/>
    </font>
    <font>
      <b/>
      <u/>
      <sz val="12"/>
      <color theme="0"/>
      <name val="Calibri"/>
      <family val="2"/>
      <scheme val="minor"/>
    </font>
    <font>
      <sz val="11"/>
      <color indexed="8"/>
      <name val="Calibri"/>
      <family val="2"/>
    </font>
    <font>
      <sz val="10"/>
      <color theme="1"/>
      <name val="Calibri"/>
      <family val="2"/>
      <scheme val="minor"/>
    </font>
    <font>
      <b/>
      <sz val="20"/>
      <color theme="0"/>
      <name val="Calibri"/>
      <family val="2"/>
      <scheme val="minor"/>
    </font>
    <font>
      <b/>
      <sz val="14"/>
      <color theme="0"/>
      <name val="Calibri"/>
      <family val="2"/>
      <scheme val="minor"/>
    </font>
    <font>
      <sz val="10"/>
      <name val="Calibri"/>
      <family val="2"/>
      <scheme val="minor"/>
    </font>
    <font>
      <sz val="10"/>
      <color theme="0"/>
      <name val="Calibri"/>
      <family val="2"/>
      <scheme val="minor"/>
    </font>
    <font>
      <b/>
      <sz val="12"/>
      <color theme="0"/>
      <name val="Calibri"/>
      <family val="2"/>
      <scheme val="minor"/>
    </font>
    <font>
      <i/>
      <sz val="10"/>
      <color theme="1"/>
      <name val="Calibri"/>
      <family val="2"/>
      <scheme val="minor"/>
    </font>
    <font>
      <b/>
      <sz val="10"/>
      <color theme="1"/>
      <name val="Calibri"/>
      <family val="2"/>
      <scheme val="minor"/>
    </font>
    <font>
      <b/>
      <i/>
      <sz val="10"/>
      <color theme="1"/>
      <name val="Calibri"/>
      <family val="2"/>
      <scheme val="minor"/>
    </font>
    <font>
      <i/>
      <sz val="10"/>
      <color theme="0"/>
      <name val="Calibri"/>
      <family val="2"/>
      <scheme val="minor"/>
    </font>
    <font>
      <b/>
      <i/>
      <sz val="11"/>
      <color theme="0"/>
      <name val="Calibri"/>
      <family val="2"/>
      <scheme val="minor"/>
    </font>
    <font>
      <b/>
      <sz val="10"/>
      <name val="Calibri"/>
      <family val="2"/>
      <scheme val="minor"/>
    </font>
    <font>
      <i/>
      <sz val="1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bgColor indexed="64"/>
      </patternFill>
    </fill>
    <fill>
      <patternFill patternType="solid">
        <fgColor theme="3" tint="0.79998168889431442"/>
        <bgColor indexed="64"/>
      </patternFill>
    </fill>
  </fills>
  <borders count="2">
    <border>
      <left/>
      <right/>
      <top/>
      <bottom/>
      <diagonal/>
    </border>
    <border>
      <left/>
      <right/>
      <top/>
      <bottom style="thin">
        <color indexed="64"/>
      </bottom>
      <diagonal/>
    </border>
  </borders>
  <cellStyleXfs count="4">
    <xf numFmtId="0" fontId="0" fillId="0" borderId="0"/>
    <xf numFmtId="43" fontId="3" fillId="0" borderId="0" applyFont="0" applyFill="0" applyBorder="0" applyAlignment="0" applyProtection="0"/>
    <xf numFmtId="0" fontId="5" fillId="0" borderId="0"/>
    <xf numFmtId="0" fontId="3" fillId="0" borderId="0"/>
  </cellStyleXfs>
  <cellXfs count="52">
    <xf numFmtId="0" fontId="0" fillId="0" borderId="0" xfId="0"/>
    <xf numFmtId="0" fontId="1" fillId="4" borderId="0" xfId="0" applyFont="1" applyFill="1" applyAlignment="1">
      <alignment vertical="top"/>
    </xf>
    <xf numFmtId="0" fontId="2" fillId="4" borderId="0" xfId="0" applyFont="1" applyFill="1" applyAlignment="1">
      <alignment vertical="top"/>
    </xf>
    <xf numFmtId="0" fontId="4" fillId="4" borderId="0" xfId="0" applyFont="1" applyFill="1" applyAlignment="1">
      <alignment vertical="top"/>
    </xf>
    <xf numFmtId="0" fontId="6" fillId="4" borderId="0" xfId="0" applyFont="1" applyFill="1" applyAlignment="1">
      <alignment vertical="top"/>
    </xf>
    <xf numFmtId="0" fontId="7" fillId="4" borderId="0" xfId="0" applyFont="1" applyFill="1" applyAlignment="1">
      <alignment vertical="top"/>
    </xf>
    <xf numFmtId="0" fontId="8" fillId="4" borderId="0" xfId="0" applyFont="1" applyFill="1" applyAlignment="1">
      <alignment vertical="top"/>
    </xf>
    <xf numFmtId="0" fontId="9" fillId="4" borderId="0" xfId="0" applyFont="1" applyFill="1" applyAlignment="1">
      <alignment vertical="top"/>
    </xf>
    <xf numFmtId="0" fontId="6" fillId="4" borderId="0" xfId="0" applyFont="1" applyFill="1" applyAlignment="1">
      <alignment vertical="top" wrapText="1"/>
    </xf>
    <xf numFmtId="0" fontId="2" fillId="4" borderId="0" xfId="0" applyFont="1" applyFill="1" applyAlignment="1">
      <alignment vertical="top" wrapText="1"/>
    </xf>
    <xf numFmtId="0" fontId="10" fillId="4" borderId="0" xfId="0" applyFont="1" applyFill="1" applyAlignment="1">
      <alignment horizontal="left" vertical="top" wrapText="1"/>
    </xf>
    <xf numFmtId="0" fontId="13" fillId="5" borderId="0" xfId="0" applyFont="1" applyFill="1"/>
    <xf numFmtId="0" fontId="6" fillId="2" borderId="0" xfId="0" applyFont="1" applyFill="1"/>
    <xf numFmtId="0" fontId="14" fillId="5" borderId="0" xfId="0" applyFont="1" applyFill="1"/>
    <xf numFmtId="0" fontId="6" fillId="0" borderId="0" xfId="0" applyFont="1"/>
    <xf numFmtId="0" fontId="13" fillId="0" borderId="0" xfId="0" applyFont="1"/>
    <xf numFmtId="0" fontId="6" fillId="0" borderId="0" xfId="3" applyFont="1" applyFill="1"/>
    <xf numFmtId="0" fontId="6" fillId="0" borderId="0" xfId="0" applyFont="1" applyAlignment="1">
      <alignment horizontal="left" indent="1"/>
    </xf>
    <xf numFmtId="0" fontId="6" fillId="0" borderId="0" xfId="0" applyFont="1" applyFill="1"/>
    <xf numFmtId="0" fontId="13" fillId="0" borderId="0" xfId="0" applyFont="1" applyFill="1"/>
    <xf numFmtId="0" fontId="12" fillId="0" borderId="0" xfId="0" applyFont="1"/>
    <xf numFmtId="0" fontId="15" fillId="4" borderId="0" xfId="0" applyFont="1" applyFill="1" applyAlignment="1">
      <alignment vertical="top"/>
    </xf>
    <xf numFmtId="0" fontId="16" fillId="4" borderId="0" xfId="0" applyFont="1" applyFill="1" applyAlignment="1">
      <alignment vertical="top"/>
    </xf>
    <xf numFmtId="0" fontId="11" fillId="4" borderId="0" xfId="0" applyFont="1" applyFill="1" applyAlignment="1">
      <alignment vertical="top"/>
    </xf>
    <xf numFmtId="0" fontId="9" fillId="2" borderId="0" xfId="0" applyFont="1" applyFill="1" applyAlignment="1">
      <alignment horizontal="right"/>
    </xf>
    <xf numFmtId="0" fontId="12" fillId="2" borderId="0" xfId="0" applyFont="1" applyFill="1"/>
    <xf numFmtId="0" fontId="17" fillId="5" borderId="0" xfId="0" applyFont="1" applyFill="1" applyAlignment="1">
      <alignment horizontal="right"/>
    </xf>
    <xf numFmtId="0" fontId="17" fillId="0" borderId="0" xfId="0" applyFont="1" applyFill="1" applyAlignment="1">
      <alignment horizontal="right"/>
    </xf>
    <xf numFmtId="0" fontId="14" fillId="0" borderId="0" xfId="0" applyFont="1" applyFill="1"/>
    <xf numFmtId="0" fontId="9" fillId="3" borderId="0" xfId="0" applyFont="1" applyFill="1" applyAlignment="1">
      <alignment horizontal="right"/>
    </xf>
    <xf numFmtId="9" fontId="9" fillId="3" borderId="0" xfId="0" applyNumberFormat="1" applyFont="1" applyFill="1" applyAlignment="1">
      <alignment horizontal="right"/>
    </xf>
    <xf numFmtId="9" fontId="9" fillId="0" borderId="0" xfId="0" applyNumberFormat="1" applyFont="1" applyAlignment="1">
      <alignment horizontal="right"/>
    </xf>
    <xf numFmtId="2" fontId="9" fillId="3" borderId="0" xfId="0" applyNumberFormat="1" applyFont="1" applyFill="1" applyAlignment="1">
      <alignment horizontal="right"/>
    </xf>
    <xf numFmtId="2" fontId="9" fillId="0" borderId="0" xfId="0" applyNumberFormat="1" applyFont="1" applyAlignment="1">
      <alignment horizontal="right"/>
    </xf>
    <xf numFmtId="9" fontId="12" fillId="0" borderId="0" xfId="0" applyNumberFormat="1" applyFont="1"/>
    <xf numFmtId="8" fontId="12" fillId="0" borderId="0" xfId="0" applyNumberFormat="1" applyFont="1"/>
    <xf numFmtId="8" fontId="12" fillId="0" borderId="0" xfId="1" applyNumberFormat="1" applyFont="1"/>
    <xf numFmtId="9" fontId="9" fillId="0" borderId="0" xfId="0" applyNumberFormat="1" applyFont="1" applyFill="1" applyAlignment="1">
      <alignment horizontal="right"/>
    </xf>
    <xf numFmtId="165" fontId="9" fillId="0" borderId="0" xfId="1" applyNumberFormat="1" applyFont="1" applyAlignment="1">
      <alignment horizontal="right"/>
    </xf>
    <xf numFmtId="8" fontId="9" fillId="0" borderId="0" xfId="0" applyNumberFormat="1" applyFont="1" applyAlignment="1">
      <alignment horizontal="right"/>
    </xf>
    <xf numFmtId="43" fontId="9" fillId="0" borderId="0" xfId="1" applyFont="1" applyAlignment="1">
      <alignment horizontal="right"/>
    </xf>
    <xf numFmtId="8" fontId="17" fillId="0" borderId="0" xfId="0" applyNumberFormat="1" applyFont="1" applyFill="1" applyAlignment="1">
      <alignment horizontal="right"/>
    </xf>
    <xf numFmtId="8" fontId="14" fillId="0" borderId="0" xfId="0" applyNumberFormat="1" applyFont="1" applyFill="1"/>
    <xf numFmtId="8" fontId="13" fillId="0" borderId="0" xfId="0" applyNumberFormat="1" applyFont="1" applyFill="1"/>
    <xf numFmtId="0" fontId="18" fillId="0" borderId="1" xfId="0" applyFont="1" applyFill="1" applyBorder="1" applyAlignment="1"/>
    <xf numFmtId="43" fontId="12" fillId="0" borderId="0" xfId="1" applyFont="1"/>
    <xf numFmtId="0" fontId="12" fillId="0" borderId="0" xfId="0" applyFont="1" applyAlignment="1">
      <alignment horizontal="left" indent="1"/>
    </xf>
    <xf numFmtId="43" fontId="18" fillId="0" borderId="0" xfId="1" applyFont="1" applyAlignment="1">
      <alignment horizontal="right"/>
    </xf>
    <xf numFmtId="43" fontId="9" fillId="0" borderId="0" xfId="1" applyNumberFormat="1" applyFont="1" applyAlignment="1">
      <alignment horizontal="right"/>
    </xf>
    <xf numFmtId="3" fontId="9" fillId="0" borderId="0" xfId="0" applyNumberFormat="1" applyFont="1" applyAlignment="1">
      <alignment horizontal="right"/>
    </xf>
    <xf numFmtId="2" fontId="9" fillId="0" borderId="0" xfId="1" applyNumberFormat="1" applyFont="1" applyAlignment="1">
      <alignment horizontal="right"/>
    </xf>
    <xf numFmtId="0" fontId="9" fillId="0" borderId="0" xfId="0" applyFont="1" applyAlignment="1">
      <alignment horizontal="right"/>
    </xf>
  </cellXfs>
  <cellStyles count="4">
    <cellStyle name="Comma" xfId="1" builtinId="3"/>
    <cellStyle name="Normal" xfId="0" builtinId="0"/>
    <cellStyle name="Normal 2" xfId="2"/>
    <cellStyle name="Normal 3" xfId="3"/>
  </cellStyles>
  <dxfs count="4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5"/>
    </mc:Choice>
    <mc:Fallback>
      <c:style val="5"/>
    </mc:Fallback>
  </mc:AlternateContent>
  <c:chart>
    <c:title>
      <c:layout/>
      <c:overlay val="0"/>
      <c:txPr>
        <a:bodyPr/>
        <a:lstStyle/>
        <a:p>
          <a:pPr>
            <a:defRPr sz="1200"/>
          </a:pPr>
          <a:endParaRPr lang="en-US"/>
        </a:p>
      </c:txPr>
    </c:title>
    <c:autoTitleDeleted val="0"/>
    <c:plotArea>
      <c:layout/>
      <c:barChart>
        <c:barDir val="col"/>
        <c:grouping val="clustered"/>
        <c:varyColors val="0"/>
        <c:ser>
          <c:idx val="0"/>
          <c:order val="0"/>
          <c:tx>
            <c:strRef>
              <c:f>'Power purchase calculations'!$A$107</c:f>
              <c:strCache>
                <c:ptCount val="1"/>
                <c:pt idx="0">
                  <c:v>Adjusted levelised cost</c:v>
                </c:pt>
              </c:strCache>
            </c:strRef>
          </c:tx>
          <c:invertIfNegative val="0"/>
          <c:dLbls>
            <c:dLblPos val="inEnd"/>
            <c:showLegendKey val="0"/>
            <c:showVal val="1"/>
            <c:showCatName val="0"/>
            <c:showSerName val="0"/>
            <c:showPercent val="0"/>
            <c:showBubbleSize val="0"/>
            <c:showLeaderLines val="0"/>
          </c:dLbls>
          <c:cat>
            <c:strRef>
              <c:f>'Power purchase calculations'!$C$104:$E$104</c:f>
              <c:strCache>
                <c:ptCount val="3"/>
                <c:pt idx="0">
                  <c:v>IPP 1: (Diesel, 20MW)</c:v>
                </c:pt>
                <c:pt idx="1">
                  <c:v>IPP 2: (Hydro, 10MW)</c:v>
                </c:pt>
                <c:pt idx="2">
                  <c:v>IPP 3: (Biomass, 10MW)</c:v>
                </c:pt>
              </c:strCache>
            </c:strRef>
          </c:cat>
          <c:val>
            <c:numRef>
              <c:f>'Power purchase calculations'!$C$107:$E$107</c:f>
              <c:numCache>
                <c:formatCode>0.00</c:formatCode>
                <c:ptCount val="3"/>
                <c:pt idx="0">
                  <c:v>0.33352620345083067</c:v>
                </c:pt>
                <c:pt idx="1">
                  <c:v>0.17351199268554682</c:v>
                </c:pt>
                <c:pt idx="2">
                  <c:v>0.10468299469776995</c:v>
                </c:pt>
              </c:numCache>
            </c:numRef>
          </c:val>
        </c:ser>
        <c:dLbls>
          <c:showLegendKey val="0"/>
          <c:showVal val="0"/>
          <c:showCatName val="0"/>
          <c:showSerName val="0"/>
          <c:showPercent val="0"/>
          <c:showBubbleSize val="0"/>
        </c:dLbls>
        <c:gapWidth val="150"/>
        <c:axId val="211693568"/>
        <c:axId val="211695104"/>
      </c:barChart>
      <c:catAx>
        <c:axId val="211693568"/>
        <c:scaling>
          <c:orientation val="minMax"/>
        </c:scaling>
        <c:delete val="0"/>
        <c:axPos val="b"/>
        <c:majorTickMark val="out"/>
        <c:minorTickMark val="none"/>
        <c:tickLblPos val="nextTo"/>
        <c:crossAx val="211695104"/>
        <c:crosses val="autoZero"/>
        <c:auto val="1"/>
        <c:lblAlgn val="ctr"/>
        <c:lblOffset val="100"/>
        <c:noMultiLvlLbl val="0"/>
      </c:catAx>
      <c:valAx>
        <c:axId val="211695104"/>
        <c:scaling>
          <c:orientation val="minMax"/>
        </c:scaling>
        <c:delete val="0"/>
        <c:axPos val="l"/>
        <c:majorGridlines/>
        <c:title>
          <c:tx>
            <c:rich>
              <a:bodyPr rot="-5400000" vert="horz"/>
              <a:lstStyle/>
              <a:p>
                <a:pPr>
                  <a:defRPr/>
                </a:pPr>
                <a:r>
                  <a:rPr lang="en-GB"/>
                  <a:t>$/kWh</a:t>
                </a:r>
              </a:p>
            </c:rich>
          </c:tx>
          <c:layout/>
          <c:overlay val="0"/>
        </c:title>
        <c:numFmt formatCode="0.00" sourceLinked="1"/>
        <c:majorTickMark val="out"/>
        <c:minorTickMark val="none"/>
        <c:tickLblPos val="nextTo"/>
        <c:crossAx val="211693568"/>
        <c:crosses val="autoZero"/>
        <c:crossBetween val="between"/>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4"/>
    </mc:Choice>
    <mc:Fallback>
      <c:style val="4"/>
    </mc:Fallback>
  </mc:AlternateContent>
  <c:chart>
    <c:title>
      <c:layout/>
      <c:overlay val="0"/>
      <c:txPr>
        <a:bodyPr/>
        <a:lstStyle/>
        <a:p>
          <a:pPr>
            <a:defRPr sz="1200"/>
          </a:pPr>
          <a:endParaRPr lang="en-US"/>
        </a:p>
      </c:txPr>
    </c:title>
    <c:autoTitleDeleted val="0"/>
    <c:plotArea>
      <c:layout/>
      <c:barChart>
        <c:barDir val="col"/>
        <c:grouping val="clustered"/>
        <c:varyColors val="0"/>
        <c:ser>
          <c:idx val="0"/>
          <c:order val="0"/>
          <c:tx>
            <c:strRef>
              <c:f>'Power purchase calculations'!$A$84</c:f>
              <c:strCache>
                <c:ptCount val="1"/>
                <c:pt idx="0">
                  <c:v>Levelised cost</c:v>
                </c:pt>
              </c:strCache>
            </c:strRef>
          </c:tx>
          <c:invertIfNegative val="0"/>
          <c:dLbls>
            <c:dLblPos val="inEnd"/>
            <c:showLegendKey val="0"/>
            <c:showVal val="1"/>
            <c:showCatName val="0"/>
            <c:showSerName val="0"/>
            <c:showPercent val="0"/>
            <c:showBubbleSize val="0"/>
            <c:showLeaderLines val="0"/>
          </c:dLbls>
          <c:cat>
            <c:strRef>
              <c:f>'Power purchase calculations'!$C$81:$E$81</c:f>
              <c:strCache>
                <c:ptCount val="3"/>
                <c:pt idx="0">
                  <c:v>IPP 1: (Diesel, 20MW)</c:v>
                </c:pt>
                <c:pt idx="1">
                  <c:v>IPP 2: (Hydro, 10MW)</c:v>
                </c:pt>
                <c:pt idx="2">
                  <c:v>IPP 3: (Biomass, 10MW)</c:v>
                </c:pt>
              </c:strCache>
            </c:strRef>
          </c:cat>
          <c:val>
            <c:numRef>
              <c:f>'Power purchase calculations'!$C$84:$E$84</c:f>
              <c:numCache>
                <c:formatCode>0.00</c:formatCode>
                <c:ptCount val="3"/>
                <c:pt idx="0">
                  <c:v>0.32939454595160178</c:v>
                </c:pt>
                <c:pt idx="1">
                  <c:v>0.12032299750456571</c:v>
                </c:pt>
                <c:pt idx="2">
                  <c:v>9.8854670163404879E-2</c:v>
                </c:pt>
              </c:numCache>
            </c:numRef>
          </c:val>
        </c:ser>
        <c:dLbls>
          <c:showLegendKey val="0"/>
          <c:showVal val="0"/>
          <c:showCatName val="0"/>
          <c:showSerName val="0"/>
          <c:showPercent val="0"/>
          <c:showBubbleSize val="0"/>
        </c:dLbls>
        <c:gapWidth val="150"/>
        <c:axId val="211957632"/>
        <c:axId val="211959168"/>
      </c:barChart>
      <c:catAx>
        <c:axId val="211957632"/>
        <c:scaling>
          <c:orientation val="minMax"/>
        </c:scaling>
        <c:delete val="0"/>
        <c:axPos val="b"/>
        <c:majorTickMark val="out"/>
        <c:minorTickMark val="none"/>
        <c:tickLblPos val="nextTo"/>
        <c:crossAx val="211959168"/>
        <c:crosses val="autoZero"/>
        <c:auto val="1"/>
        <c:lblAlgn val="ctr"/>
        <c:lblOffset val="100"/>
        <c:noMultiLvlLbl val="0"/>
      </c:catAx>
      <c:valAx>
        <c:axId val="211959168"/>
        <c:scaling>
          <c:orientation val="minMax"/>
        </c:scaling>
        <c:delete val="0"/>
        <c:axPos val="l"/>
        <c:majorGridlines/>
        <c:title>
          <c:tx>
            <c:rich>
              <a:bodyPr rot="-5400000" vert="horz"/>
              <a:lstStyle/>
              <a:p>
                <a:pPr>
                  <a:defRPr/>
                </a:pPr>
                <a:r>
                  <a:rPr lang="en-GB"/>
                  <a:t>$/kWh</a:t>
                </a:r>
              </a:p>
            </c:rich>
          </c:tx>
          <c:layout/>
          <c:overlay val="0"/>
        </c:title>
        <c:numFmt formatCode="0.00" sourceLinked="1"/>
        <c:majorTickMark val="out"/>
        <c:minorTickMark val="none"/>
        <c:tickLblPos val="nextTo"/>
        <c:crossAx val="211957632"/>
        <c:crosses val="autoZero"/>
        <c:crossBetween val="between"/>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xPr>
        <a:bodyPr/>
        <a:lstStyle/>
        <a:p>
          <a:pPr>
            <a:defRPr sz="1200"/>
          </a:pPr>
          <a:endParaRPr lang="en-US"/>
        </a:p>
      </c:txPr>
    </c:title>
    <c:autoTitleDeleted val="0"/>
    <c:plotArea>
      <c:layout/>
      <c:barChart>
        <c:barDir val="col"/>
        <c:grouping val="clustered"/>
        <c:varyColors val="0"/>
        <c:ser>
          <c:idx val="0"/>
          <c:order val="0"/>
          <c:tx>
            <c:strRef>
              <c:f>'Power purchase calculations'!$A$84</c:f>
              <c:strCache>
                <c:ptCount val="1"/>
                <c:pt idx="0">
                  <c:v>Levelised cost</c:v>
                </c:pt>
              </c:strCache>
            </c:strRef>
          </c:tx>
          <c:invertIfNegative val="0"/>
          <c:dLbls>
            <c:dLblPos val="inEnd"/>
            <c:showLegendKey val="0"/>
            <c:showVal val="1"/>
            <c:showCatName val="0"/>
            <c:showSerName val="0"/>
            <c:showPercent val="0"/>
            <c:showBubbleSize val="0"/>
            <c:showLeaderLines val="0"/>
          </c:dLbls>
          <c:cat>
            <c:strRef>
              <c:f>'Power purchase calculations'!$C$81:$E$81</c:f>
              <c:strCache>
                <c:ptCount val="3"/>
                <c:pt idx="0">
                  <c:v>IPP 1: (Diesel, 20MW)</c:v>
                </c:pt>
                <c:pt idx="1">
                  <c:v>IPP 2: (Hydro, 10MW)</c:v>
                </c:pt>
                <c:pt idx="2">
                  <c:v>IPP 3: (Biomass, 10MW)</c:v>
                </c:pt>
              </c:strCache>
            </c:strRef>
          </c:cat>
          <c:val>
            <c:numRef>
              <c:f>'Power purchase calculations'!$C$84:$E$84</c:f>
              <c:numCache>
                <c:formatCode>0.00</c:formatCode>
                <c:ptCount val="3"/>
                <c:pt idx="0">
                  <c:v>0.32939454595160178</c:v>
                </c:pt>
                <c:pt idx="1">
                  <c:v>0.12032299750456571</c:v>
                </c:pt>
                <c:pt idx="2">
                  <c:v>9.8854670163404879E-2</c:v>
                </c:pt>
              </c:numCache>
            </c:numRef>
          </c:val>
        </c:ser>
        <c:dLbls>
          <c:showLegendKey val="0"/>
          <c:showVal val="0"/>
          <c:showCatName val="0"/>
          <c:showSerName val="0"/>
          <c:showPercent val="0"/>
          <c:showBubbleSize val="0"/>
        </c:dLbls>
        <c:gapWidth val="150"/>
        <c:axId val="211992576"/>
        <c:axId val="211994112"/>
      </c:barChart>
      <c:catAx>
        <c:axId val="211992576"/>
        <c:scaling>
          <c:orientation val="minMax"/>
        </c:scaling>
        <c:delete val="0"/>
        <c:axPos val="b"/>
        <c:majorTickMark val="out"/>
        <c:minorTickMark val="none"/>
        <c:tickLblPos val="nextTo"/>
        <c:crossAx val="211994112"/>
        <c:crosses val="autoZero"/>
        <c:auto val="1"/>
        <c:lblAlgn val="ctr"/>
        <c:lblOffset val="100"/>
        <c:noMultiLvlLbl val="0"/>
      </c:catAx>
      <c:valAx>
        <c:axId val="211994112"/>
        <c:scaling>
          <c:orientation val="minMax"/>
        </c:scaling>
        <c:delete val="0"/>
        <c:axPos val="l"/>
        <c:majorGridlines/>
        <c:title>
          <c:tx>
            <c:rich>
              <a:bodyPr rot="-5400000" vert="horz"/>
              <a:lstStyle/>
              <a:p>
                <a:pPr>
                  <a:defRPr b="0"/>
                </a:pPr>
                <a:r>
                  <a:rPr lang="en-GB" b="0"/>
                  <a:t>$/kWh</a:t>
                </a:r>
              </a:p>
            </c:rich>
          </c:tx>
          <c:layout/>
          <c:overlay val="0"/>
        </c:title>
        <c:numFmt formatCode="0.00" sourceLinked="1"/>
        <c:majorTickMark val="out"/>
        <c:minorTickMark val="none"/>
        <c:tickLblPos val="nextTo"/>
        <c:crossAx val="211992576"/>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133350</xdr:colOff>
      <xdr:row>1</xdr:row>
      <xdr:rowOff>85724</xdr:rowOff>
    </xdr:from>
    <xdr:to>
      <xdr:col>1</xdr:col>
      <xdr:colOff>1470025</xdr:colOff>
      <xdr:row>5</xdr:row>
      <xdr:rowOff>104774</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100" y="247649"/>
          <a:ext cx="1336675" cy="942975"/>
        </a:xfrm>
        <a:prstGeom prst="rect">
          <a:avLst/>
        </a:prstGeom>
      </xdr:spPr>
    </xdr:pic>
    <xdr:clientData/>
  </xdr:twoCellAnchor>
  <xdr:twoCellAnchor>
    <xdr:from>
      <xdr:col>2</xdr:col>
      <xdr:colOff>0</xdr:colOff>
      <xdr:row>7</xdr:row>
      <xdr:rowOff>0</xdr:rowOff>
    </xdr:from>
    <xdr:to>
      <xdr:col>4</xdr:col>
      <xdr:colOff>249600</xdr:colOff>
      <xdr:row>10</xdr:row>
      <xdr:rowOff>76279</xdr:rowOff>
    </xdr:to>
    <xdr:pic>
      <xdr:nvPicPr>
        <xdr:cNvPr id="3" name="Picture 1" descr="C:\Users\Peter Robinson\AppData\Local\Microsoft\Windows\Temporary Internet Files\Content.Outlook\WP0ZGMA8\RERA Logo.jpe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90700" y="1828800"/>
          <a:ext cx="1468800" cy="590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7</xdr:row>
      <xdr:rowOff>0</xdr:rowOff>
    </xdr:from>
    <xdr:to>
      <xdr:col>7</xdr:col>
      <xdr:colOff>249600</xdr:colOff>
      <xdr:row>10</xdr:row>
      <xdr:rowOff>122907</xdr:rowOff>
    </xdr:to>
    <xdr:pic>
      <xdr:nvPicPr>
        <xdr:cNvPr id="4" name="Grafik 1" descr="euei_cd_logo_rgb.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619500" y="1828800"/>
          <a:ext cx="1468800" cy="637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7</xdr:row>
      <xdr:rowOff>0</xdr:rowOff>
    </xdr:from>
    <xdr:to>
      <xdr:col>10</xdr:col>
      <xdr:colOff>249600</xdr:colOff>
      <xdr:row>11</xdr:row>
      <xdr:rowOff>169631</xdr:rowOff>
    </xdr:to>
    <xdr:pic>
      <xdr:nvPicPr>
        <xdr:cNvPr id="5" name="Grafik 3"/>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448300" y="1828800"/>
          <a:ext cx="1468800" cy="845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108</xdr:row>
      <xdr:rowOff>42862</xdr:rowOff>
    </xdr:from>
    <xdr:to>
      <xdr:col>5</xdr:col>
      <xdr:colOff>1810350</xdr:colOff>
      <xdr:row>121</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88</xdr:row>
      <xdr:rowOff>0</xdr:rowOff>
    </xdr:from>
    <xdr:to>
      <xdr:col>5</xdr:col>
      <xdr:colOff>1809750</xdr:colOff>
      <xdr:row>100</xdr:row>
      <xdr:rowOff>119063</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65</xdr:row>
      <xdr:rowOff>0</xdr:rowOff>
    </xdr:from>
    <xdr:to>
      <xdr:col>5</xdr:col>
      <xdr:colOff>1810350</xdr:colOff>
      <xdr:row>77</xdr:row>
      <xdr:rowOff>119063</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ichard/Dropbox/SADC%20RERA%20minigrids/Tariffs%20workshop/Presentations/FiT%20Tool%20-%20Case%20Study%20-%20Solution%20(Simpl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ichard/Google%20Drive/Docs%20-%20Work/ECA/Projects%20worked%20on/Kenya%20RES%20386/Docs/Richard%20Work%20in%20Progress/FiT%20Model%20v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ichard/Dropbox/SADC%20RERA%20minigrids/Tariffs%20workshop/Presentations/Retail%20Tariff%20Tool%20-%20Case%20Study%20-%20Solution%20(Comprehensiv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Richard/Dropbox/SADC%20RERA%20minigrids/Tariffs%20workshop/Presentations/Power%20Purchase%20Tool%20-%20Case%20Study%20-%20Solution%20(Comprehensiv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FiT calculation"/>
    </sheetNames>
    <sheetDataSet>
      <sheetData sheetId="0"/>
      <sheetData sheetId="1">
        <row r="3">
          <cell r="C3">
            <v>-1</v>
          </cell>
          <cell r="D3">
            <v>0</v>
          </cell>
          <cell r="E3">
            <v>1</v>
          </cell>
          <cell r="F3">
            <v>2</v>
          </cell>
          <cell r="G3">
            <v>3</v>
          </cell>
          <cell r="H3">
            <v>4</v>
          </cell>
          <cell r="I3">
            <v>5</v>
          </cell>
          <cell r="J3">
            <v>6</v>
          </cell>
          <cell r="K3">
            <v>7</v>
          </cell>
          <cell r="L3">
            <v>8</v>
          </cell>
          <cell r="M3">
            <v>9</v>
          </cell>
          <cell r="N3">
            <v>10</v>
          </cell>
          <cell r="O3">
            <v>11</v>
          </cell>
          <cell r="P3">
            <v>12</v>
          </cell>
          <cell r="Q3">
            <v>13</v>
          </cell>
          <cell r="R3">
            <v>14</v>
          </cell>
          <cell r="S3">
            <v>15</v>
          </cell>
          <cell r="T3">
            <v>16</v>
          </cell>
          <cell r="U3">
            <v>17</v>
          </cell>
          <cell r="V3">
            <v>18</v>
          </cell>
          <cell r="W3">
            <v>19</v>
          </cell>
          <cell r="X3">
            <v>20</v>
          </cell>
        </row>
        <row r="72">
          <cell r="A72" t="str">
            <v>Annual return on equity</v>
          </cell>
          <cell r="C72">
            <v>-3.4500000000000006</v>
          </cell>
          <cell r="D72">
            <v>-3.5190000000000006</v>
          </cell>
          <cell r="E72">
            <v>-0.23614760000000001</v>
          </cell>
          <cell r="F72">
            <v>-1.3216552000000048E-2</v>
          </cell>
          <cell r="G72">
            <v>0.21092091696000015</v>
          </cell>
          <cell r="H72">
            <v>0.43628893529919943</v>
          </cell>
          <cell r="I72">
            <v>0.66291211400518413</v>
          </cell>
          <cell r="J72">
            <v>0.89081555628528775</v>
          </cell>
          <cell r="K72">
            <v>1.1200248674109943</v>
          </cell>
          <cell r="L72">
            <v>1.3505661647592138</v>
          </cell>
          <cell r="M72">
            <v>1.5824660880543984</v>
          </cell>
          <cell r="N72">
            <v>1.8157518098154852</v>
          </cell>
          <cell r="O72">
            <v>3.6765510460117943</v>
          </cell>
          <cell r="P72">
            <v>3.7500820669320318</v>
          </cell>
          <cell r="Q72">
            <v>3.8250837082706712</v>
          </cell>
          <cell r="R72">
            <v>3.9015853824360853</v>
          </cell>
          <cell r="S72">
            <v>3.9796170900848074</v>
          </cell>
          <cell r="T72">
            <v>4.0592094318865044</v>
          </cell>
          <cell r="U72">
            <v>4.1403936205242333</v>
          </cell>
          <cell r="V72">
            <v>4.2232014929347184</v>
          </cell>
          <cell r="W72">
            <v>4.3076655227934157</v>
          </cell>
          <cell r="X72">
            <v>4.3938188332492816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puts"/>
      <sheetName val="Calcs (Selected Tech)"/>
      <sheetName val="Outputs"/>
      <sheetName val="Benchmarks"/>
    </sheetNames>
    <sheetDataSet>
      <sheetData sheetId="0"/>
      <sheetData sheetId="1"/>
      <sheetData sheetId="2"/>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puts"/>
      <sheetName val="Calculations"/>
      <sheetName val="Tariffs"/>
      <sheetName val="Cash flow"/>
    </sheetNames>
    <sheetDataSet>
      <sheetData sheetId="0"/>
      <sheetData sheetId="1"/>
      <sheetData sheetId="2"/>
      <sheetData sheetId="3">
        <row r="3">
          <cell r="D3">
            <v>2014</v>
          </cell>
          <cell r="E3">
            <v>2015</v>
          </cell>
          <cell r="F3">
            <v>2016</v>
          </cell>
          <cell r="G3">
            <v>2017</v>
          </cell>
          <cell r="H3">
            <v>2018</v>
          </cell>
          <cell r="I3">
            <v>2019</v>
          </cell>
          <cell r="J3">
            <v>2020</v>
          </cell>
          <cell r="K3">
            <v>2021</v>
          </cell>
          <cell r="L3">
            <v>2022</v>
          </cell>
          <cell r="M3">
            <v>2023</v>
          </cell>
          <cell r="N3">
            <v>2024</v>
          </cell>
          <cell r="O3">
            <v>2025</v>
          </cell>
          <cell r="P3">
            <v>2026</v>
          </cell>
          <cell r="Q3">
            <v>2027</v>
          </cell>
          <cell r="R3">
            <v>2028</v>
          </cell>
          <cell r="S3">
            <v>2029</v>
          </cell>
          <cell r="T3">
            <v>2030</v>
          </cell>
          <cell r="U3">
            <v>2031</v>
          </cell>
          <cell r="V3">
            <v>2032</v>
          </cell>
          <cell r="W3">
            <v>2033</v>
          </cell>
          <cell r="X3">
            <v>2034</v>
          </cell>
          <cell r="Y3">
            <v>2035</v>
          </cell>
          <cell r="Z3">
            <v>2036</v>
          </cell>
          <cell r="AA3">
            <v>2037</v>
          </cell>
          <cell r="AB3">
            <v>2038</v>
          </cell>
          <cell r="AC3">
            <v>2039</v>
          </cell>
          <cell r="AD3">
            <v>2040</v>
          </cell>
        </row>
        <row r="31">
          <cell r="A31" t="str">
            <v>Cost recovery tariff (real)</v>
          </cell>
          <cell r="D31">
            <v>0</v>
          </cell>
          <cell r="E31">
            <v>0.21766651334353965</v>
          </cell>
          <cell r="F31">
            <v>0.21766651334353965</v>
          </cell>
          <cell r="G31">
            <v>0.21766651334353965</v>
          </cell>
          <cell r="H31">
            <v>0.21766651334353965</v>
          </cell>
          <cell r="I31">
            <v>0.21766651334353965</v>
          </cell>
          <cell r="J31">
            <v>0.17765564328438146</v>
          </cell>
          <cell r="K31">
            <v>0.17765564328438146</v>
          </cell>
          <cell r="L31">
            <v>0.17765564328438146</v>
          </cell>
          <cell r="M31">
            <v>0.17765564328438146</v>
          </cell>
          <cell r="N31">
            <v>0.17765564328438146</v>
          </cell>
          <cell r="O31">
            <v>0.14724773370653746</v>
          </cell>
          <cell r="P31">
            <v>0.14724773370653746</v>
          </cell>
          <cell r="Q31">
            <v>0.14724773370653746</v>
          </cell>
          <cell r="R31">
            <v>0.14724773370653746</v>
          </cell>
          <cell r="S31">
            <v>0.14724773370653746</v>
          </cell>
          <cell r="T31">
            <v>0.12379305291231571</v>
          </cell>
          <cell r="U31">
            <v>0.12379305291231571</v>
          </cell>
          <cell r="V31">
            <v>0.12379305291231571</v>
          </cell>
          <cell r="W31">
            <v>0.12379305291231571</v>
          </cell>
          <cell r="X31">
            <v>0.12379305291231571</v>
          </cell>
          <cell r="Y31">
            <v>0.1054135372520397</v>
          </cell>
          <cell r="Z31">
            <v>0.1054135372520397</v>
          </cell>
          <cell r="AA31">
            <v>0.1054135372520397</v>
          </cell>
          <cell r="AB31">
            <v>0.1054135372520397</v>
          </cell>
          <cell r="AC31">
            <v>0.1054135372520397</v>
          </cell>
          <cell r="AD31">
            <v>9.5509922846188408E-2</v>
          </cell>
        </row>
        <row r="33">
          <cell r="A33" t="str">
            <v>Cost recovery tariff (nominal)</v>
          </cell>
          <cell r="D33">
            <v>0</v>
          </cell>
          <cell r="E33">
            <v>0.22637317387728123</v>
          </cell>
          <cell r="F33">
            <v>0.23542810083237251</v>
          </cell>
          <cell r="G33">
            <v>0.2448452248656674</v>
          </cell>
          <cell r="H33">
            <v>0.25463903386029413</v>
          </cell>
          <cell r="I33">
            <v>0.26482459521470592</v>
          </cell>
          <cell r="J33">
            <v>0.22479106419086911</v>
          </cell>
          <cell r="K33">
            <v>0.23378270675850391</v>
          </cell>
          <cell r="L33">
            <v>0.24313401502884405</v>
          </cell>
          <cell r="M33">
            <v>0.25285937562999783</v>
          </cell>
          <cell r="N33">
            <v>0.26297375065519774</v>
          </cell>
          <cell r="O33">
            <v>0.2266811209377316</v>
          </cell>
          <cell r="P33">
            <v>0.23574836577524089</v>
          </cell>
          <cell r="Q33">
            <v>0.24517830040625052</v>
          </cell>
          <cell r="R33">
            <v>0.25498543242250055</v>
          </cell>
          <cell r="S33">
            <v>0.26518484971940054</v>
          </cell>
          <cell r="T33">
            <v>0.23186206645608146</v>
          </cell>
          <cell r="U33">
            <v>0.24113654911432472</v>
          </cell>
          <cell r="V33">
            <v>0.25078201107889769</v>
          </cell>
          <cell r="W33">
            <v>0.26081329152205363</v>
          </cell>
          <cell r="X33">
            <v>0.27124582318293577</v>
          </cell>
          <cell r="Y33">
            <v>0.24021300270443821</v>
          </cell>
          <cell r="Z33">
            <v>0.24982152281261574</v>
          </cell>
          <cell r="AA33">
            <v>0.25981438372512039</v>
          </cell>
          <cell r="AB33">
            <v>0.27020695907412523</v>
          </cell>
          <cell r="AC33">
            <v>0.28101523743709028</v>
          </cell>
          <cell r="AD33">
            <v>0.26479837523456684</v>
          </cell>
        </row>
        <row r="38">
          <cell r="A38" t="str">
            <v>Adjusted tariff (real)</v>
          </cell>
          <cell r="D38">
            <v>0</v>
          </cell>
          <cell r="E38">
            <v>0.21766651334353965</v>
          </cell>
          <cell r="F38">
            <v>0.21766651334353965</v>
          </cell>
          <cell r="G38">
            <v>0.21766651334353965</v>
          </cell>
          <cell r="H38">
            <v>0.21766651334353965</v>
          </cell>
          <cell r="I38">
            <v>0.21766651334353965</v>
          </cell>
          <cell r="J38">
            <v>0.17765564328438146</v>
          </cell>
          <cell r="K38">
            <v>0.17765564328438146</v>
          </cell>
          <cell r="L38">
            <v>0.17765564328438146</v>
          </cell>
          <cell r="M38">
            <v>0.17765564328438146</v>
          </cell>
          <cell r="N38">
            <v>0.17765564328438146</v>
          </cell>
          <cell r="O38">
            <v>0.14724773370653746</v>
          </cell>
          <cell r="P38">
            <v>0.14724773370653746</v>
          </cell>
          <cell r="Q38">
            <v>0.14724773370653746</v>
          </cell>
          <cell r="R38">
            <v>0.14724773370653746</v>
          </cell>
          <cell r="S38">
            <v>0.14724773370653746</v>
          </cell>
          <cell r="T38">
            <v>0.12379305291231571</v>
          </cell>
          <cell r="U38">
            <v>0.12379305291231571</v>
          </cell>
          <cell r="V38">
            <v>0.12379305291231571</v>
          </cell>
          <cell r="W38">
            <v>0.12379305291231571</v>
          </cell>
          <cell r="X38">
            <v>0.12379305291231571</v>
          </cell>
          <cell r="Y38">
            <v>0.1054135372520397</v>
          </cell>
          <cell r="Z38">
            <v>0.1054135372520397</v>
          </cell>
          <cell r="AA38">
            <v>0.1054135372520397</v>
          </cell>
          <cell r="AB38">
            <v>0.1054135372520397</v>
          </cell>
          <cell r="AC38">
            <v>0.1054135372520397</v>
          </cell>
          <cell r="AD38">
            <v>9.5509922846188408E-2</v>
          </cell>
        </row>
        <row r="39">
          <cell r="A39" t="str">
            <v>Adjusted tariff (nominal)</v>
          </cell>
          <cell r="D39">
            <v>0</v>
          </cell>
          <cell r="E39">
            <v>0.22637317387728123</v>
          </cell>
          <cell r="F39">
            <v>0.23542810083237251</v>
          </cell>
          <cell r="G39">
            <v>0.2448452248656674</v>
          </cell>
          <cell r="H39">
            <v>0.25463903386029413</v>
          </cell>
          <cell r="I39">
            <v>0.26482459521470592</v>
          </cell>
          <cell r="J39">
            <v>0.22479106419086911</v>
          </cell>
          <cell r="K39">
            <v>0.23378270675850391</v>
          </cell>
          <cell r="L39">
            <v>0.24313401502884405</v>
          </cell>
          <cell r="M39">
            <v>0.25285937562999783</v>
          </cell>
          <cell r="N39">
            <v>0.26297375065519774</v>
          </cell>
          <cell r="O39">
            <v>0.2266811209377316</v>
          </cell>
          <cell r="P39">
            <v>0.23574836577524089</v>
          </cell>
          <cell r="Q39">
            <v>0.24517830040625052</v>
          </cell>
          <cell r="R39">
            <v>0.25498543242250055</v>
          </cell>
          <cell r="S39">
            <v>0.26518484971940054</v>
          </cell>
          <cell r="T39">
            <v>0.23186206645608146</v>
          </cell>
          <cell r="U39">
            <v>0.24113654911432472</v>
          </cell>
          <cell r="V39">
            <v>0.25078201107889769</v>
          </cell>
          <cell r="W39">
            <v>0.26081329152205363</v>
          </cell>
          <cell r="X39">
            <v>0.27124582318293577</v>
          </cell>
          <cell r="Y39">
            <v>0.24021300270443821</v>
          </cell>
          <cell r="Z39">
            <v>0.24982152281261574</v>
          </cell>
          <cell r="AA39">
            <v>0.25981438372512039</v>
          </cell>
          <cell r="AB39">
            <v>0.27020695907412523</v>
          </cell>
          <cell r="AC39">
            <v>0.28101523743709028</v>
          </cell>
          <cell r="AD39">
            <v>0.26479837523456684</v>
          </cell>
        </row>
      </sheetData>
      <sheetData sheetId="4">
        <row r="3">
          <cell r="D3">
            <v>2014</v>
          </cell>
          <cell r="E3">
            <v>2015</v>
          </cell>
          <cell r="F3">
            <v>2016</v>
          </cell>
          <cell r="G3">
            <v>2017</v>
          </cell>
          <cell r="H3">
            <v>2018</v>
          </cell>
          <cell r="I3">
            <v>2019</v>
          </cell>
          <cell r="J3">
            <v>2020</v>
          </cell>
          <cell r="K3">
            <v>2021</v>
          </cell>
          <cell r="L3">
            <v>2022</v>
          </cell>
          <cell r="M3">
            <v>2023</v>
          </cell>
          <cell r="N3">
            <v>2024</v>
          </cell>
        </row>
        <row r="29">
          <cell r="A29" t="str">
            <v>Cash at End of Year</v>
          </cell>
          <cell r="D29">
            <v>0</v>
          </cell>
          <cell r="E29">
            <v>-509607.17552234419</v>
          </cell>
          <cell r="F29">
            <v>-343537.34731644671</v>
          </cell>
          <cell r="G29">
            <v>526381.59044436924</v>
          </cell>
          <cell r="H29">
            <v>2130231.8914610455</v>
          </cell>
          <cell r="I29">
            <v>4500129.985653135</v>
          </cell>
          <cell r="J29">
            <v>5155049.0219076211</v>
          </cell>
          <cell r="K29">
            <v>6493956.3183992654</v>
          </cell>
          <cell r="L29">
            <v>8546597.8582638018</v>
          </cell>
          <cell r="M29">
            <v>11344768.206368154</v>
          </cell>
          <cell r="N29">
            <v>14922444.664117942</v>
          </cell>
        </row>
        <row r="33">
          <cell r="A33" t="str">
            <v>Debt service coverage ratio</v>
          </cell>
          <cell r="E33">
            <v>0.72213349208160083</v>
          </cell>
          <cell r="F33">
            <v>1.09055061516134</v>
          </cell>
          <cell r="G33">
            <v>1.4743287555947742</v>
          </cell>
          <cell r="H33">
            <v>1.8745094334878278</v>
          </cell>
          <cell r="I33">
            <v>2.292201796178893</v>
          </cell>
          <cell r="J33">
            <v>1.3570987111529369</v>
          </cell>
          <cell r="K33">
            <v>1.730047598959457</v>
          </cell>
          <cell r="L33">
            <v>2.1192156705913501</v>
          </cell>
          <cell r="M33">
            <v>2.5257199280830709</v>
          </cell>
          <cell r="N33">
            <v>2.9507505222190771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Power purchase calculations"/>
    </sheetNames>
    <definedNames>
      <definedName name="Title_Project" refersTo="='TITLE'!$B$2"/>
    </definedNames>
    <sheetDataSet>
      <sheetData sheetId="0">
        <row r="2">
          <cell r="B2" t="str">
            <v>Power Purchase Tool</v>
          </cell>
        </row>
      </sheetData>
      <sheetData sheetId="1">
        <row r="2">
          <cell r="B2" t="str">
            <v>Unit</v>
          </cell>
        </row>
        <row r="81">
          <cell r="C81" t="str">
            <v>IPP 1: (Diesel, 20MW)</v>
          </cell>
          <cell r="D81" t="str">
            <v>IPP 2: (Hydro, 10MW)</v>
          </cell>
          <cell r="E81" t="str">
            <v>IPP 3: (Biomass, 10MW)</v>
          </cell>
        </row>
        <row r="84">
          <cell r="A84" t="str">
            <v>Levelised cost</v>
          </cell>
          <cell r="C84">
            <v>0.32939454595160178</v>
          </cell>
          <cell r="D84">
            <v>0.12032299750456571</v>
          </cell>
          <cell r="E84">
            <v>9.8854670163404879E-2</v>
          </cell>
        </row>
        <row r="104">
          <cell r="C104" t="str">
            <v>IPP 1: (Diesel, 20MW)</v>
          </cell>
          <cell r="D104" t="str">
            <v>IPP 2: (Hydro, 10MW)</v>
          </cell>
          <cell r="E104" t="str">
            <v>IPP 3: (Biomass, 10MW)</v>
          </cell>
        </row>
        <row r="107">
          <cell r="A107" t="str">
            <v>Adjusted levelised cost</v>
          </cell>
          <cell r="C107">
            <v>0.33352620345083067</v>
          </cell>
          <cell r="D107">
            <v>0.17351199268554682</v>
          </cell>
          <cell r="E107">
            <v>0.10468299469776995</v>
          </cell>
        </row>
      </sheetData>
    </sheetDataSet>
  </externalBook>
</externalLink>
</file>

<file path=xl/theme/theme1.xml><?xml version="1.0" encoding="utf-8"?>
<a:theme xmlns:a="http://schemas.openxmlformats.org/drawingml/2006/main" name="ECA Theme">
  <a:themeElements>
    <a:clrScheme name="ECA Colours">
      <a:dk1>
        <a:sysClr val="windowText" lastClr="000000"/>
      </a:dk1>
      <a:lt1>
        <a:sysClr val="window" lastClr="FFFFFF"/>
      </a:lt1>
      <a:dk2>
        <a:srgbClr val="425968"/>
      </a:dk2>
      <a:lt2>
        <a:srgbClr val="D1CEC6"/>
      </a:lt2>
      <a:accent1>
        <a:srgbClr val="9BAABF"/>
      </a:accent1>
      <a:accent2>
        <a:srgbClr val="425968"/>
      </a:accent2>
      <a:accent3>
        <a:srgbClr val="D1CEC6"/>
      </a:accent3>
      <a:accent4>
        <a:srgbClr val="919693"/>
      </a:accent4>
      <a:accent5>
        <a:srgbClr val="E28C05"/>
      </a:accent5>
      <a:accent6>
        <a:srgbClr val="73923C"/>
      </a:accent6>
      <a:hlink>
        <a:srgbClr val="425968"/>
      </a:hlink>
      <a:folHlink>
        <a:srgbClr val="E28C05"/>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0"/>
  <sheetViews>
    <sheetView showGridLines="0" tabSelected="1" workbookViewId="0"/>
  </sheetViews>
  <sheetFormatPr defaultColWidth="0" defaultRowHeight="12.75" customHeight="1" zeroHeight="1" x14ac:dyDescent="0.25"/>
  <cols>
    <col min="1" max="1" width="4.28515625" style="7" customWidth="1"/>
    <col min="2" max="2" width="22.5703125" style="7" customWidth="1"/>
    <col min="3" max="52" width="9.140625" style="7" customWidth="1"/>
    <col min="53" max="16384" width="9.140625" style="7" hidden="1"/>
  </cols>
  <sheetData>
    <row r="1" spans="2:16" s="4" customFormat="1" x14ac:dyDescent="0.25"/>
    <row r="2" spans="2:16" s="4" customFormat="1" ht="26.25" x14ac:dyDescent="0.25">
      <c r="C2" s="5" t="s">
        <v>71</v>
      </c>
    </row>
    <row r="3" spans="2:16" s="4" customFormat="1" ht="18.75" x14ac:dyDescent="0.25">
      <c r="C3" s="6" t="s">
        <v>15</v>
      </c>
    </row>
    <row r="4" spans="2:16" s="4" customFormat="1" ht="15" x14ac:dyDescent="0.25">
      <c r="C4" s="2"/>
    </row>
    <row r="5" spans="2:16" s="4" customFormat="1" x14ac:dyDescent="0.25"/>
    <row r="6" spans="2:16" s="4" customFormat="1" ht="45.75" customHeight="1" x14ac:dyDescent="0.25">
      <c r="C6" s="10" t="s">
        <v>17</v>
      </c>
      <c r="D6" s="10"/>
      <c r="E6" s="10"/>
      <c r="F6" s="10"/>
      <c r="G6" s="10"/>
      <c r="H6" s="10"/>
      <c r="I6" s="10"/>
      <c r="J6" s="10"/>
      <c r="K6" s="10"/>
      <c r="L6" s="10"/>
      <c r="M6" s="10"/>
      <c r="N6" s="10"/>
      <c r="O6" s="10"/>
      <c r="P6" s="10"/>
    </row>
    <row r="7" spans="2:16" s="4" customFormat="1" x14ac:dyDescent="0.25">
      <c r="C7" s="8"/>
      <c r="D7" s="8"/>
      <c r="E7" s="8"/>
      <c r="F7" s="8"/>
      <c r="G7" s="8"/>
      <c r="H7" s="8"/>
      <c r="I7" s="8"/>
      <c r="J7" s="8"/>
      <c r="K7" s="8"/>
      <c r="L7" s="8"/>
      <c r="M7" s="8"/>
      <c r="N7" s="8"/>
      <c r="O7" s="8"/>
      <c r="P7" s="8"/>
    </row>
    <row r="8" spans="2:16" s="4" customFormat="1" ht="15" x14ac:dyDescent="0.25">
      <c r="C8" s="9"/>
      <c r="D8" s="8"/>
      <c r="E8" s="8"/>
      <c r="F8" s="8"/>
      <c r="G8" s="8"/>
      <c r="H8" s="8"/>
      <c r="I8" s="8"/>
      <c r="J8" s="8"/>
      <c r="K8" s="8"/>
      <c r="L8" s="8"/>
      <c r="M8" s="8"/>
      <c r="N8" s="8"/>
      <c r="O8" s="8"/>
      <c r="P8" s="8"/>
    </row>
    <row r="9" spans="2:16" s="4" customFormat="1" x14ac:dyDescent="0.25">
      <c r="C9" s="8"/>
      <c r="D9" s="8"/>
      <c r="E9" s="8"/>
      <c r="F9" s="8"/>
      <c r="G9" s="8"/>
      <c r="H9" s="8"/>
      <c r="I9" s="8"/>
      <c r="J9" s="8"/>
      <c r="K9" s="8"/>
      <c r="L9" s="8"/>
      <c r="M9" s="8"/>
      <c r="N9" s="8"/>
      <c r="O9" s="8"/>
      <c r="P9" s="8"/>
    </row>
    <row r="10" spans="2:16" s="4" customFormat="1" x14ac:dyDescent="0.25">
      <c r="C10" s="8"/>
      <c r="D10" s="8"/>
      <c r="E10" s="8"/>
      <c r="F10" s="8"/>
      <c r="G10" s="8"/>
      <c r="H10" s="8"/>
      <c r="I10" s="8"/>
      <c r="J10" s="8"/>
      <c r="K10" s="8"/>
      <c r="L10" s="8"/>
      <c r="M10" s="8"/>
      <c r="N10" s="8"/>
      <c r="O10" s="8"/>
      <c r="P10" s="8"/>
    </row>
    <row r="11" spans="2:16" s="4" customFormat="1" x14ac:dyDescent="0.25">
      <c r="C11" s="8"/>
      <c r="D11" s="8"/>
      <c r="E11" s="8"/>
      <c r="F11" s="8"/>
      <c r="G11" s="8"/>
      <c r="H11" s="8"/>
      <c r="I11" s="8"/>
      <c r="J11" s="8"/>
      <c r="K11" s="8"/>
      <c r="L11" s="8"/>
      <c r="M11" s="8"/>
      <c r="N11" s="8"/>
      <c r="O11" s="8"/>
      <c r="P11" s="8"/>
    </row>
    <row r="12" spans="2:16" s="4" customFormat="1" x14ac:dyDescent="0.25">
      <c r="C12" s="8"/>
      <c r="D12" s="8"/>
      <c r="E12" s="8"/>
      <c r="F12" s="8"/>
      <c r="G12" s="8"/>
      <c r="H12" s="8"/>
      <c r="I12" s="8"/>
      <c r="J12" s="8"/>
      <c r="K12" s="8"/>
      <c r="L12" s="8"/>
      <c r="M12" s="8"/>
      <c r="N12" s="8"/>
      <c r="O12" s="8"/>
      <c r="P12" s="8"/>
    </row>
    <row r="13" spans="2:16" s="4" customFormat="1" ht="15" x14ac:dyDescent="0.25">
      <c r="B13" s="2" t="s">
        <v>16</v>
      </c>
      <c r="C13" s="8"/>
      <c r="D13" s="8"/>
      <c r="E13" s="8"/>
      <c r="F13" s="8"/>
      <c r="G13" s="8"/>
      <c r="H13" s="8"/>
      <c r="I13" s="8"/>
      <c r="J13" s="8"/>
      <c r="K13" s="8"/>
      <c r="L13" s="8"/>
      <c r="M13" s="8"/>
      <c r="N13" s="8"/>
      <c r="O13" s="8"/>
      <c r="P13" s="8"/>
    </row>
    <row r="14" spans="2:16" s="4" customFormat="1" x14ac:dyDescent="0.25">
      <c r="C14" s="8"/>
      <c r="D14" s="8"/>
      <c r="E14" s="8"/>
      <c r="F14" s="8"/>
      <c r="G14" s="8"/>
      <c r="H14" s="8"/>
      <c r="I14" s="8"/>
      <c r="J14" s="8"/>
      <c r="K14" s="8"/>
      <c r="L14" s="8"/>
      <c r="M14" s="8"/>
      <c r="N14" s="8"/>
      <c r="O14" s="8"/>
      <c r="P14" s="8"/>
    </row>
    <row r="15" spans="2:16" s="4" customFormat="1" x14ac:dyDescent="0.25">
      <c r="B15" s="21" t="s">
        <v>23</v>
      </c>
    </row>
    <row r="16" spans="2:16" s="4" customFormat="1" x14ac:dyDescent="0.25"/>
    <row r="17" s="4" customFormat="1" x14ac:dyDescent="0.25"/>
    <row r="18" s="4" customFormat="1" x14ac:dyDescent="0.25"/>
    <row r="19" s="4" customFormat="1" x14ac:dyDescent="0.25"/>
    <row r="20" s="4" customFormat="1" x14ac:dyDescent="0.25"/>
    <row r="21" s="4" customFormat="1" x14ac:dyDescent="0.25"/>
    <row r="22" s="4" customFormat="1" x14ac:dyDescent="0.25"/>
    <row r="23" s="4" customFormat="1" x14ac:dyDescent="0.25"/>
    <row r="24" s="4" customFormat="1" x14ac:dyDescent="0.25"/>
    <row r="25" s="4" customFormat="1" x14ac:dyDescent="0.25"/>
    <row r="26" s="4" customFormat="1" x14ac:dyDescent="0.25"/>
    <row r="27" s="4" customFormat="1" x14ac:dyDescent="0.25"/>
    <row r="28" s="4" customFormat="1" x14ac:dyDescent="0.25"/>
    <row r="29" s="4" customFormat="1" x14ac:dyDescent="0.25"/>
    <row r="30" s="4" customFormat="1" x14ac:dyDescent="0.25"/>
    <row r="31" s="4" customFormat="1" x14ac:dyDescent="0.25"/>
    <row r="32" s="4" customFormat="1" x14ac:dyDescent="0.25"/>
    <row r="33" s="4" customFormat="1" x14ac:dyDescent="0.25"/>
    <row r="34" s="4" customFormat="1" x14ac:dyDescent="0.25"/>
    <row r="35" s="4" customFormat="1" x14ac:dyDescent="0.25"/>
    <row r="36" s="4" customFormat="1" x14ac:dyDescent="0.25"/>
    <row r="37" s="4" customFormat="1" x14ac:dyDescent="0.25"/>
    <row r="38" s="4" customFormat="1" x14ac:dyDescent="0.25"/>
    <row r="39" s="4" customFormat="1" x14ac:dyDescent="0.25"/>
    <row r="40" s="4" customFormat="1" x14ac:dyDescent="0.25"/>
    <row r="41" s="4" customFormat="1" x14ac:dyDescent="0.25"/>
    <row r="42" s="4" customFormat="1" x14ac:dyDescent="0.25"/>
    <row r="43" s="4" customFormat="1" x14ac:dyDescent="0.25"/>
    <row r="44" s="4" customFormat="1" x14ac:dyDescent="0.25"/>
    <row r="45" s="4" customFormat="1" x14ac:dyDescent="0.25"/>
    <row r="46" s="4" customFormat="1" x14ac:dyDescent="0.25"/>
    <row r="47" s="4" customFormat="1" x14ac:dyDescent="0.25"/>
    <row r="48" s="4" customFormat="1" x14ac:dyDescent="0.25"/>
    <row r="49" s="4" customFormat="1" x14ac:dyDescent="0.25"/>
    <row r="50" s="4" customFormat="1" x14ac:dyDescent="0.25"/>
    <row r="51" s="4" customFormat="1" x14ac:dyDescent="0.25"/>
    <row r="52" s="4" customFormat="1" x14ac:dyDescent="0.25"/>
    <row r="53" s="4" customFormat="1" x14ac:dyDescent="0.25"/>
    <row r="54" s="4" customFormat="1" x14ac:dyDescent="0.25"/>
    <row r="55" s="4" customFormat="1" x14ac:dyDescent="0.25"/>
    <row r="56" s="4" customFormat="1" x14ac:dyDescent="0.25"/>
    <row r="57" s="4" customFormat="1" x14ac:dyDescent="0.25"/>
    <row r="58" s="4" customFormat="1" x14ac:dyDescent="0.25"/>
    <row r="59" s="4" customFormat="1" x14ac:dyDescent="0.25"/>
    <row r="60" s="4" customFormat="1" x14ac:dyDescent="0.25"/>
    <row r="61" s="4" customFormat="1" x14ac:dyDescent="0.25"/>
    <row r="62" s="4" customFormat="1" x14ac:dyDescent="0.25"/>
    <row r="63" s="4" customFormat="1" x14ac:dyDescent="0.25"/>
    <row r="64" s="4" customFormat="1" x14ac:dyDescent="0.25"/>
    <row r="65" s="4" customFormat="1" x14ac:dyDescent="0.25"/>
    <row r="66" s="4" customFormat="1" x14ac:dyDescent="0.25"/>
    <row r="67" s="4" customFormat="1" x14ac:dyDescent="0.25"/>
    <row r="68" s="4" customFormat="1" x14ac:dyDescent="0.25"/>
    <row r="69" s="4" customFormat="1" x14ac:dyDescent="0.25"/>
    <row r="70" s="4" customFormat="1" x14ac:dyDescent="0.25"/>
    <row r="71" s="4" customFormat="1" x14ac:dyDescent="0.25"/>
    <row r="72" s="4" customFormat="1" x14ac:dyDescent="0.25"/>
    <row r="73" s="4" customFormat="1" x14ac:dyDescent="0.25"/>
    <row r="74" s="4" customFormat="1" x14ac:dyDescent="0.25"/>
    <row r="75" s="4" customFormat="1" x14ac:dyDescent="0.25"/>
    <row r="76" s="4" customFormat="1" x14ac:dyDescent="0.25"/>
    <row r="77" s="4" customFormat="1" x14ac:dyDescent="0.25"/>
    <row r="78" s="4" customFormat="1" x14ac:dyDescent="0.25"/>
    <row r="79" s="4" customFormat="1" x14ac:dyDescent="0.25"/>
    <row r="80" s="4" customFormat="1" x14ac:dyDescent="0.25"/>
    <row r="81" s="4" customFormat="1" x14ac:dyDescent="0.25"/>
    <row r="82" s="4" customFormat="1" x14ac:dyDescent="0.25"/>
    <row r="83" s="4" customFormat="1" x14ac:dyDescent="0.25"/>
    <row r="84" s="4" customFormat="1" x14ac:dyDescent="0.25"/>
    <row r="85" s="4" customFormat="1" x14ac:dyDescent="0.25"/>
    <row r="86" s="4" customFormat="1" x14ac:dyDescent="0.25"/>
    <row r="87" s="4" customFormat="1" x14ac:dyDescent="0.25"/>
    <row r="88" s="4" customFormat="1" x14ac:dyDescent="0.25"/>
    <row r="89" s="4" customFormat="1" x14ac:dyDescent="0.25"/>
    <row r="90" s="4" customFormat="1" x14ac:dyDescent="0.25"/>
    <row r="91" s="4" customFormat="1" x14ac:dyDescent="0.25"/>
    <row r="92" s="4" customFormat="1" x14ac:dyDescent="0.25"/>
    <row r="93" s="4" customFormat="1" x14ac:dyDescent="0.25"/>
    <row r="94" s="4" customFormat="1" x14ac:dyDescent="0.25"/>
    <row r="95" s="4" customFormat="1" x14ac:dyDescent="0.25"/>
    <row r="96" s="4" customFormat="1" x14ac:dyDescent="0.25"/>
    <row r="97" s="4" customFormat="1" x14ac:dyDescent="0.25"/>
    <row r="98" s="4" customFormat="1" x14ac:dyDescent="0.25"/>
    <row r="99" s="4" customFormat="1" x14ac:dyDescent="0.25"/>
    <row r="100" s="4" customFormat="1" x14ac:dyDescent="0.25"/>
  </sheetData>
  <mergeCells count="1">
    <mergeCell ref="C6:P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8"/>
  <sheetViews>
    <sheetView workbookViewId="0">
      <pane xSplit="1" ySplit="2" topLeftCell="B3" activePane="bottomRight" state="frozen"/>
      <selection pane="topRight" activeCell="B1" sqref="B1"/>
      <selection pane="bottomLeft" activeCell="A4" sqref="A4"/>
      <selection pane="bottomRight" activeCell="A7" sqref="A7"/>
    </sheetView>
  </sheetViews>
  <sheetFormatPr defaultColWidth="9.140625" defaultRowHeight="12.75" x14ac:dyDescent="0.2"/>
  <cols>
    <col min="1" max="1" width="32.7109375" style="14" customWidth="1"/>
    <col min="2" max="2" width="12.42578125" style="14" customWidth="1"/>
    <col min="3" max="5" width="16.7109375" style="51" customWidth="1"/>
    <col min="6" max="6" width="37.140625" style="20" customWidth="1"/>
    <col min="7" max="7" width="12.28515625" style="20" bestFit="1" customWidth="1"/>
    <col min="8" max="16384" width="9.140625" style="14"/>
  </cols>
  <sheetData>
    <row r="1" spans="1:6" s="1" customFormat="1" ht="15.75" x14ac:dyDescent="0.25">
      <c r="A1" s="23" t="str">
        <f>[4]TITLE!Title_Project</f>
        <v>Power Purchase Tool</v>
      </c>
      <c r="B1" s="3"/>
      <c r="C1" s="22"/>
      <c r="D1" s="22"/>
    </row>
    <row r="2" spans="1:6" s="1" customFormat="1" ht="15" x14ac:dyDescent="0.25">
      <c r="B2" s="1" t="s">
        <v>0</v>
      </c>
      <c r="C2" s="1" t="s">
        <v>25</v>
      </c>
      <c r="D2" s="1" t="s">
        <v>26</v>
      </c>
      <c r="E2" s="1" t="s">
        <v>27</v>
      </c>
      <c r="F2" s="1" t="s">
        <v>1</v>
      </c>
    </row>
    <row r="3" spans="1:6" s="12" customFormat="1" x14ac:dyDescent="0.2">
      <c r="C3" s="24"/>
      <c r="D3" s="24"/>
      <c r="E3" s="24"/>
      <c r="F3" s="25"/>
    </row>
    <row r="4" spans="1:6" s="11" customFormat="1" x14ac:dyDescent="0.2">
      <c r="A4" s="11" t="s">
        <v>18</v>
      </c>
      <c r="C4" s="26"/>
      <c r="D4" s="26"/>
      <c r="E4" s="26"/>
      <c r="F4" s="13"/>
    </row>
    <row r="5" spans="1:6" s="19" customFormat="1" x14ac:dyDescent="0.2">
      <c r="C5" s="27"/>
      <c r="D5" s="27"/>
      <c r="E5" s="27"/>
      <c r="F5" s="28"/>
    </row>
    <row r="6" spans="1:6" s="19" customFormat="1" x14ac:dyDescent="0.2">
      <c r="A6" s="19" t="s">
        <v>28</v>
      </c>
      <c r="C6" s="27"/>
      <c r="D6" s="27"/>
      <c r="E6" s="27"/>
      <c r="F6" s="28"/>
    </row>
    <row r="7" spans="1:6" s="19" customFormat="1" x14ac:dyDescent="0.2">
      <c r="C7" s="27"/>
      <c r="D7" s="27"/>
      <c r="E7" s="27"/>
      <c r="F7" s="28"/>
    </row>
    <row r="8" spans="1:6" x14ac:dyDescent="0.2">
      <c r="A8" s="14" t="s">
        <v>3</v>
      </c>
      <c r="C8" s="29" t="s">
        <v>29</v>
      </c>
      <c r="D8" s="29" t="s">
        <v>30</v>
      </c>
      <c r="E8" s="29" t="s">
        <v>31</v>
      </c>
    </row>
    <row r="9" spans="1:6" x14ac:dyDescent="0.2">
      <c r="A9" s="14" t="s">
        <v>32</v>
      </c>
      <c r="C9" s="29" t="s">
        <v>33</v>
      </c>
      <c r="D9" s="29" t="s">
        <v>33</v>
      </c>
      <c r="E9" s="29" t="s">
        <v>33</v>
      </c>
    </row>
    <row r="10" spans="1:6" x14ac:dyDescent="0.2">
      <c r="A10" s="14" t="s">
        <v>34</v>
      </c>
      <c r="B10" s="14" t="s">
        <v>4</v>
      </c>
      <c r="C10" s="29">
        <v>20</v>
      </c>
      <c r="D10" s="29">
        <v>10</v>
      </c>
      <c r="E10" s="29">
        <v>10</v>
      </c>
    </row>
    <row r="11" spans="1:6" x14ac:dyDescent="0.2">
      <c r="A11" s="14" t="s">
        <v>14</v>
      </c>
      <c r="B11" s="14" t="s">
        <v>2</v>
      </c>
      <c r="C11" s="29">
        <v>20</v>
      </c>
      <c r="D11" s="29">
        <v>20</v>
      </c>
      <c r="E11" s="29">
        <v>20</v>
      </c>
    </row>
    <row r="12" spans="1:6" x14ac:dyDescent="0.2">
      <c r="A12" s="14" t="s">
        <v>35</v>
      </c>
      <c r="B12" s="14" t="s">
        <v>5</v>
      </c>
      <c r="C12" s="30">
        <v>0.9</v>
      </c>
      <c r="D12" s="30">
        <v>0.4</v>
      </c>
      <c r="E12" s="30">
        <v>0.8</v>
      </c>
      <c r="F12" s="20" t="s">
        <v>36</v>
      </c>
    </row>
    <row r="13" spans="1:6" x14ac:dyDescent="0.2">
      <c r="C13" s="31"/>
      <c r="D13" s="31"/>
      <c r="E13" s="31"/>
    </row>
    <row r="14" spans="1:6" s="19" customFormat="1" x14ac:dyDescent="0.2">
      <c r="A14" s="19" t="s">
        <v>12</v>
      </c>
      <c r="C14" s="27"/>
      <c r="D14" s="27"/>
      <c r="E14" s="27"/>
      <c r="F14" s="28"/>
    </row>
    <row r="15" spans="1:6" s="19" customFormat="1" x14ac:dyDescent="0.2">
      <c r="C15" s="27"/>
      <c r="D15" s="27"/>
      <c r="E15" s="27"/>
      <c r="F15" s="28"/>
    </row>
    <row r="16" spans="1:6" s="19" customFormat="1" x14ac:dyDescent="0.2">
      <c r="A16" s="18" t="s">
        <v>6</v>
      </c>
      <c r="B16" s="14" t="s">
        <v>19</v>
      </c>
      <c r="C16" s="32">
        <v>0.5</v>
      </c>
      <c r="D16" s="32">
        <v>3</v>
      </c>
      <c r="E16" s="32">
        <v>2</v>
      </c>
      <c r="F16" s="28"/>
    </row>
    <row r="17" spans="1:8" x14ac:dyDescent="0.2">
      <c r="A17" s="18" t="s">
        <v>37</v>
      </c>
      <c r="B17" s="14" t="s">
        <v>19</v>
      </c>
      <c r="C17" s="32">
        <v>10</v>
      </c>
      <c r="D17" s="32">
        <v>23</v>
      </c>
      <c r="E17" s="32">
        <v>20</v>
      </c>
      <c r="F17" s="20" t="s">
        <v>38</v>
      </c>
    </row>
    <row r="18" spans="1:8" x14ac:dyDescent="0.2">
      <c r="A18" s="14" t="s">
        <v>39</v>
      </c>
      <c r="B18" s="14" t="s">
        <v>19</v>
      </c>
      <c r="C18" s="32">
        <v>0.5</v>
      </c>
      <c r="D18" s="32">
        <v>2</v>
      </c>
      <c r="E18" s="32">
        <v>2</v>
      </c>
      <c r="F18" s="20" t="s">
        <v>40</v>
      </c>
    </row>
    <row r="19" spans="1:8" x14ac:dyDescent="0.2">
      <c r="A19" s="14" t="s">
        <v>20</v>
      </c>
      <c r="B19" s="14" t="s">
        <v>19</v>
      </c>
      <c r="C19" s="33">
        <f>SUM(C16:C18)</f>
        <v>11</v>
      </c>
      <c r="D19" s="33">
        <f>SUM(D16:D18)</f>
        <v>28</v>
      </c>
      <c r="E19" s="33">
        <f>SUM(E16:E18)</f>
        <v>24</v>
      </c>
    </row>
    <row r="20" spans="1:8" x14ac:dyDescent="0.2">
      <c r="C20" s="33"/>
      <c r="D20" s="33"/>
      <c r="E20" s="33"/>
    </row>
    <row r="21" spans="1:8" s="19" customFormat="1" x14ac:dyDescent="0.2">
      <c r="A21" s="19" t="s">
        <v>21</v>
      </c>
      <c r="C21" s="27"/>
      <c r="D21" s="27"/>
      <c r="E21" s="27"/>
      <c r="F21" s="28"/>
    </row>
    <row r="22" spans="1:8" s="19" customFormat="1" x14ac:dyDescent="0.2">
      <c r="C22" s="27"/>
      <c r="D22" s="27"/>
      <c r="E22" s="27"/>
      <c r="F22" s="28"/>
    </row>
    <row r="23" spans="1:8" s="20" customFormat="1" x14ac:dyDescent="0.2">
      <c r="A23" s="14" t="s">
        <v>41</v>
      </c>
      <c r="B23" s="14" t="s">
        <v>42</v>
      </c>
      <c r="C23" s="32">
        <v>100</v>
      </c>
      <c r="D23" s="32">
        <v>700</v>
      </c>
      <c r="E23" s="32">
        <v>480</v>
      </c>
      <c r="H23" s="34"/>
    </row>
    <row r="24" spans="1:8" s="20" customFormat="1" x14ac:dyDescent="0.2">
      <c r="A24" s="14" t="s">
        <v>43</v>
      </c>
      <c r="B24" s="14" t="s">
        <v>7</v>
      </c>
      <c r="C24" s="32">
        <v>0</v>
      </c>
      <c r="D24" s="32">
        <v>0</v>
      </c>
      <c r="E24" s="32">
        <v>8.9999999999999993E-3</v>
      </c>
      <c r="H24" s="35"/>
    </row>
    <row r="25" spans="1:8" s="20" customFormat="1" x14ac:dyDescent="0.2">
      <c r="A25" s="14" t="s">
        <v>22</v>
      </c>
      <c r="B25" s="14" t="s">
        <v>7</v>
      </c>
      <c r="C25" s="32">
        <v>0.32</v>
      </c>
      <c r="D25" s="32">
        <v>0</v>
      </c>
      <c r="E25" s="32">
        <f>40/1000</f>
        <v>0.04</v>
      </c>
      <c r="H25" s="36"/>
    </row>
    <row r="26" spans="1:8" s="20" customFormat="1" x14ac:dyDescent="0.2">
      <c r="A26" s="14"/>
      <c r="B26" s="14"/>
      <c r="C26" s="31"/>
      <c r="D26" s="31"/>
      <c r="E26" s="31"/>
    </row>
    <row r="27" spans="1:8" s="19" customFormat="1" x14ac:dyDescent="0.2">
      <c r="A27" s="19" t="s">
        <v>44</v>
      </c>
      <c r="C27" s="27"/>
      <c r="D27" s="27"/>
      <c r="E27" s="27"/>
      <c r="F27" s="28"/>
    </row>
    <row r="28" spans="1:8" s="19" customFormat="1" x14ac:dyDescent="0.2">
      <c r="C28" s="27"/>
      <c r="D28" s="27"/>
      <c r="E28" s="27"/>
      <c r="F28" s="28"/>
    </row>
    <row r="29" spans="1:8" x14ac:dyDescent="0.2">
      <c r="A29" s="16" t="s">
        <v>11</v>
      </c>
      <c r="B29" s="16" t="s">
        <v>5</v>
      </c>
      <c r="C29" s="30">
        <v>0.7</v>
      </c>
      <c r="D29" s="30">
        <v>0.7</v>
      </c>
      <c r="E29" s="30">
        <v>0.7</v>
      </c>
      <c r="F29" s="14"/>
      <c r="G29" s="14"/>
    </row>
    <row r="30" spans="1:8" x14ac:dyDescent="0.2">
      <c r="A30" s="16" t="s">
        <v>45</v>
      </c>
      <c r="B30" s="16" t="s">
        <v>5</v>
      </c>
      <c r="C30" s="30">
        <v>0.08</v>
      </c>
      <c r="D30" s="30">
        <v>0.08</v>
      </c>
      <c r="E30" s="30">
        <v>0.08</v>
      </c>
      <c r="F30" s="14"/>
      <c r="G30" s="14"/>
    </row>
    <row r="31" spans="1:8" x14ac:dyDescent="0.2">
      <c r="A31" s="16" t="s">
        <v>46</v>
      </c>
      <c r="B31" s="16" t="s">
        <v>5</v>
      </c>
      <c r="C31" s="30">
        <v>0.18</v>
      </c>
      <c r="D31" s="30">
        <v>0.18</v>
      </c>
      <c r="E31" s="30">
        <v>0.18</v>
      </c>
      <c r="F31" s="14"/>
      <c r="G31" s="14"/>
    </row>
    <row r="32" spans="1:8" s="20" customFormat="1" x14ac:dyDescent="0.2">
      <c r="A32" s="14" t="s">
        <v>47</v>
      </c>
      <c r="B32" s="14" t="s">
        <v>5</v>
      </c>
      <c r="C32" s="37">
        <f>C29*C30+(1-C29)*C31</f>
        <v>0.11</v>
      </c>
      <c r="D32" s="37">
        <f>D29*D30+(1-D29)*D31</f>
        <v>0.11</v>
      </c>
      <c r="E32" s="37">
        <f>E29*E30+(1-E29)*E31</f>
        <v>0.11</v>
      </c>
      <c r="F32" s="20" t="s">
        <v>48</v>
      </c>
    </row>
    <row r="33" spans="1:6" s="20" customFormat="1" x14ac:dyDescent="0.2">
      <c r="A33" s="14"/>
      <c r="B33" s="14"/>
      <c r="C33" s="31"/>
      <c r="D33" s="31"/>
      <c r="E33" s="31"/>
    </row>
    <row r="34" spans="1:6" s="19" customFormat="1" x14ac:dyDescent="0.2">
      <c r="A34" s="19" t="s">
        <v>49</v>
      </c>
      <c r="C34" s="27"/>
      <c r="D34" s="27"/>
      <c r="E34" s="27"/>
      <c r="F34" s="28"/>
    </row>
    <row r="35" spans="1:6" s="19" customFormat="1" x14ac:dyDescent="0.2">
      <c r="C35" s="27"/>
      <c r="D35" s="27"/>
      <c r="E35" s="27"/>
      <c r="F35" s="28"/>
    </row>
    <row r="36" spans="1:6" s="20" customFormat="1" x14ac:dyDescent="0.2">
      <c r="A36" s="14" t="s">
        <v>50</v>
      </c>
      <c r="B36" s="14" t="s">
        <v>19</v>
      </c>
      <c r="C36" s="32">
        <v>1</v>
      </c>
      <c r="D36" s="32">
        <v>10</v>
      </c>
      <c r="E36" s="32">
        <v>1.5</v>
      </c>
      <c r="F36" s="20" t="s">
        <v>51</v>
      </c>
    </row>
    <row r="37" spans="1:6" s="20" customFormat="1" x14ac:dyDescent="0.2">
      <c r="A37" s="14" t="s">
        <v>52</v>
      </c>
      <c r="B37" s="14" t="s">
        <v>7</v>
      </c>
      <c r="C37" s="33">
        <f>-PMT(C32,C11,C36)*10^6/(C10*1000)/(8760*C12)</f>
        <v>7.963954647205874E-4</v>
      </c>
      <c r="D37" s="33">
        <f>-PMT(D32,D11,D36)*10^6/(D10*1000)/(8760*D12)</f>
        <v>3.5837795912426432E-2</v>
      </c>
      <c r="E37" s="33">
        <f>-PMT(E32,E11,E36)*10^6/(E10*1000)/(8760*E12)</f>
        <v>2.6878346934319825E-3</v>
      </c>
    </row>
    <row r="38" spans="1:6" s="20" customFormat="1" x14ac:dyDescent="0.2">
      <c r="A38" s="14" t="s">
        <v>53</v>
      </c>
      <c r="B38" s="14" t="s">
        <v>5</v>
      </c>
      <c r="C38" s="30">
        <v>0.01</v>
      </c>
      <c r="D38" s="30">
        <v>0.1</v>
      </c>
      <c r="E38" s="30">
        <v>0.03</v>
      </c>
      <c r="F38" s="20" t="s">
        <v>54</v>
      </c>
    </row>
    <row r="39" spans="1:6" s="20" customFormat="1" x14ac:dyDescent="0.2">
      <c r="A39" s="14"/>
      <c r="B39" s="14"/>
      <c r="C39" s="31"/>
      <c r="D39" s="31"/>
      <c r="E39" s="31"/>
    </row>
    <row r="40" spans="1:6" s="11" customFormat="1" x14ac:dyDescent="0.2">
      <c r="A40" s="11" t="s">
        <v>24</v>
      </c>
      <c r="C40" s="26"/>
      <c r="D40" s="26"/>
      <c r="E40" s="26"/>
      <c r="F40" s="13"/>
    </row>
    <row r="41" spans="1:6" s="20" customFormat="1" x14ac:dyDescent="0.2">
      <c r="A41" s="14"/>
      <c r="B41" s="14"/>
      <c r="C41" s="31"/>
      <c r="D41" s="31"/>
      <c r="E41" s="31"/>
    </row>
    <row r="42" spans="1:6" s="20" customFormat="1" x14ac:dyDescent="0.2">
      <c r="A42" s="15" t="s">
        <v>9</v>
      </c>
      <c r="B42" s="14"/>
      <c r="C42" s="31"/>
      <c r="D42" s="31"/>
      <c r="E42" s="31"/>
    </row>
    <row r="43" spans="1:6" s="20" customFormat="1" x14ac:dyDescent="0.2">
      <c r="A43" s="14"/>
      <c r="B43" s="14"/>
      <c r="C43" s="31"/>
      <c r="D43" s="31"/>
      <c r="E43" s="31"/>
    </row>
    <row r="44" spans="1:6" s="20" customFormat="1" x14ac:dyDescent="0.2">
      <c r="A44" s="14" t="s">
        <v>55</v>
      </c>
      <c r="B44" s="14" t="s">
        <v>10</v>
      </c>
      <c r="C44" s="38">
        <f>C10*8760*C12</f>
        <v>157680</v>
      </c>
      <c r="D44" s="38">
        <f>D10*8760*D12</f>
        <v>35040</v>
      </c>
      <c r="E44" s="38">
        <f>E10*8760*E12</f>
        <v>70080</v>
      </c>
    </row>
    <row r="45" spans="1:6" s="20" customFormat="1" x14ac:dyDescent="0.2">
      <c r="A45" s="14"/>
      <c r="B45" s="14"/>
      <c r="C45" s="39"/>
      <c r="D45" s="31"/>
      <c r="E45" s="31"/>
    </row>
    <row r="46" spans="1:6" s="20" customFormat="1" x14ac:dyDescent="0.2">
      <c r="A46" s="15" t="s">
        <v>56</v>
      </c>
      <c r="B46" s="14"/>
      <c r="C46" s="39"/>
      <c r="D46" s="31"/>
      <c r="E46" s="31"/>
    </row>
    <row r="47" spans="1:6" s="20" customFormat="1" x14ac:dyDescent="0.2">
      <c r="A47" s="14"/>
      <c r="B47" s="14"/>
      <c r="C47" s="39"/>
      <c r="D47" s="31"/>
      <c r="E47" s="31"/>
    </row>
    <row r="48" spans="1:6" s="20" customFormat="1" x14ac:dyDescent="0.2">
      <c r="A48" s="14" t="s">
        <v>12</v>
      </c>
      <c r="B48" s="14" t="s">
        <v>19</v>
      </c>
      <c r="C48" s="40">
        <f>-PMT(C$32,C$11,C$19)</f>
        <v>1.3813320056485643</v>
      </c>
      <c r="D48" s="40">
        <f>-PMT(D$32,D$11,D$19)</f>
        <v>3.5161178325599822</v>
      </c>
      <c r="E48" s="40">
        <f>-PMT(E$32,E$11,E$19)</f>
        <v>3.0138152850514133</v>
      </c>
    </row>
    <row r="49" spans="1:7" s="20" customFormat="1" x14ac:dyDescent="0.2">
      <c r="A49" s="14" t="s">
        <v>57</v>
      </c>
      <c r="B49" s="14" t="s">
        <v>19</v>
      </c>
      <c r="C49" s="40">
        <f>C23*1000/10^6</f>
        <v>0.1</v>
      </c>
      <c r="D49" s="40">
        <f>D23*1000/10^6</f>
        <v>0.7</v>
      </c>
      <c r="E49" s="40">
        <f>E23*1000/10^6</f>
        <v>0.48</v>
      </c>
    </row>
    <row r="50" spans="1:7" s="20" customFormat="1" x14ac:dyDescent="0.2">
      <c r="A50" s="14" t="s">
        <v>58</v>
      </c>
      <c r="B50" s="14" t="s">
        <v>19</v>
      </c>
      <c r="C50" s="40">
        <f>((C24+C25)*C44*1000)/10^6</f>
        <v>50.457599999999999</v>
      </c>
      <c r="D50" s="40">
        <f>((D24+D25)*D44*1000)/10^6</f>
        <v>0</v>
      </c>
      <c r="E50" s="40">
        <f>((E24+E25)*E44*1000)/10^6</f>
        <v>3.4339200000000001</v>
      </c>
    </row>
    <row r="51" spans="1:7" s="20" customFormat="1" x14ac:dyDescent="0.2">
      <c r="A51" s="17" t="s">
        <v>20</v>
      </c>
      <c r="B51" s="14" t="s">
        <v>19</v>
      </c>
      <c r="C51" s="40">
        <f>SUM(C48:C50)</f>
        <v>51.938932005648567</v>
      </c>
      <c r="D51" s="40">
        <f>SUM(D48:D50)</f>
        <v>4.2161178325599824</v>
      </c>
      <c r="E51" s="40">
        <f>SUM(E48:E50)</f>
        <v>6.9277352850514138</v>
      </c>
    </row>
    <row r="52" spans="1:7" s="20" customFormat="1" x14ac:dyDescent="0.2">
      <c r="A52" s="17" t="s">
        <v>13</v>
      </c>
      <c r="B52" s="14" t="s">
        <v>19</v>
      </c>
      <c r="C52" s="40">
        <f>-PV(C$32,C$11,C51)</f>
        <v>413.60675762658798</v>
      </c>
      <c r="D52" s="40">
        <f>-PV(D$32,D$11,D51)</f>
        <v>33.574329682156822</v>
      </c>
      <c r="E52" s="40">
        <f>-PV(E$32,E$11,E51)</f>
        <v>55.167829185124596</v>
      </c>
    </row>
    <row r="53" spans="1:7" s="20" customFormat="1" x14ac:dyDescent="0.2">
      <c r="A53" s="14"/>
      <c r="B53" s="14"/>
      <c r="C53" s="31"/>
      <c r="D53" s="31"/>
      <c r="E53" s="31"/>
    </row>
    <row r="54" spans="1:7" s="20" customFormat="1" x14ac:dyDescent="0.2">
      <c r="A54" s="14" t="s">
        <v>59</v>
      </c>
      <c r="B54" s="14" t="s">
        <v>19</v>
      </c>
      <c r="C54" s="40">
        <f>-PMT(C$32,C$11,C36)</f>
        <v>0.12557563687714221</v>
      </c>
      <c r="D54" s="40">
        <f>-PMT(D$32,D$11,D36)</f>
        <v>1.2557563687714222</v>
      </c>
      <c r="E54" s="40">
        <f>-PMT(E$32,E$11,E36)</f>
        <v>0.18836345531571333</v>
      </c>
    </row>
    <row r="55" spans="1:7" s="20" customFormat="1" x14ac:dyDescent="0.2">
      <c r="A55" s="14"/>
      <c r="B55" s="14"/>
      <c r="C55" s="31"/>
      <c r="D55" s="31"/>
      <c r="E55" s="31"/>
    </row>
    <row r="56" spans="1:7" s="11" customFormat="1" x14ac:dyDescent="0.2">
      <c r="A56" s="11" t="s">
        <v>60</v>
      </c>
      <c r="C56" s="26"/>
      <c r="D56" s="26"/>
      <c r="E56" s="26"/>
      <c r="F56" s="13"/>
    </row>
    <row r="57" spans="1:7" s="19" customFormat="1" x14ac:dyDescent="0.2">
      <c r="C57" s="41"/>
      <c r="D57" s="41"/>
      <c r="E57" s="41"/>
      <c r="F57" s="42"/>
      <c r="G57" s="43"/>
    </row>
    <row r="58" spans="1:7" s="19" customFormat="1" x14ac:dyDescent="0.2">
      <c r="A58" s="19" t="s">
        <v>61</v>
      </c>
      <c r="C58" s="41"/>
      <c r="D58" s="41"/>
      <c r="E58" s="41"/>
      <c r="F58" s="42"/>
      <c r="G58" s="43"/>
    </row>
    <row r="59" spans="1:7" s="19" customFormat="1" x14ac:dyDescent="0.2">
      <c r="C59" s="44" t="str">
        <f>C$2&amp;": ("&amp;C$8&amp;", "&amp;C$10&amp;"MW)"</f>
        <v>IPP 1: (Diesel, 20MW)</v>
      </c>
      <c r="D59" s="44" t="str">
        <f>D$2&amp;": ("&amp;D$8&amp;", "&amp;D$10&amp;"MW)"</f>
        <v>IPP 2: (Hydro, 10MW)</v>
      </c>
      <c r="E59" s="44" t="str">
        <f>E$2&amp;": ("&amp;E$8&amp;", "&amp;E$10&amp;"MW)"</f>
        <v>IPP 3: (Biomass, 10MW)</v>
      </c>
      <c r="F59" s="28"/>
    </row>
    <row r="60" spans="1:7" s="20" customFormat="1" x14ac:dyDescent="0.2">
      <c r="A60" s="14" t="s">
        <v>62</v>
      </c>
      <c r="B60" s="14" t="s">
        <v>8</v>
      </c>
      <c r="C60" s="33">
        <f>IF(C$9="Firm",(C48+C49)*10^6/(C10*1000),0)</f>
        <v>74.066600282428212</v>
      </c>
      <c r="D60" s="33">
        <f>IF(D9="Firm",(D48+D49)*10^6/(D10*1000),0)</f>
        <v>421.6117832559982</v>
      </c>
      <c r="E60" s="33">
        <f>IF(E9="Firm",(-PMT(E$32,E$11,E$19*10^6)+E23*1000)/(E$10*1000),0)</f>
        <v>349.38152850514132</v>
      </c>
      <c r="F60" s="45"/>
    </row>
    <row r="61" spans="1:7" s="20" customFormat="1" x14ac:dyDescent="0.2">
      <c r="A61" s="14" t="s">
        <v>63</v>
      </c>
      <c r="B61" s="14" t="s">
        <v>7</v>
      </c>
      <c r="C61" s="33">
        <f>(C50*10^6)/(C44*1000)+IF(C$9="Firm",0,(C48+C49)*10^6/(C44*1000))</f>
        <v>0.32</v>
      </c>
      <c r="D61" s="33">
        <f>(D50*10^6)/(D44*1000)+IF(D$9="Firm",0,(D48+D49)*10^6/(D44*1000))</f>
        <v>0</v>
      </c>
      <c r="E61" s="33">
        <f>E24+E25+IF(E9&lt;&gt;"Firm",(-PMT(E$32,E$11,E$19*10^6)+E23*1000)/(E$10*1000)/(8760*E12),0)</f>
        <v>4.9000000000000002E-2</v>
      </c>
    </row>
    <row r="62" spans="1:7" s="20" customFormat="1" x14ac:dyDescent="0.2">
      <c r="A62" s="14"/>
      <c r="B62" s="14"/>
      <c r="C62" s="33"/>
      <c r="D62" s="33"/>
      <c r="E62" s="33"/>
    </row>
    <row r="63" spans="1:7" s="20" customFormat="1" x14ac:dyDescent="0.2">
      <c r="A63" s="17" t="s">
        <v>13</v>
      </c>
      <c r="B63" s="14" t="s">
        <v>19</v>
      </c>
      <c r="C63" s="40">
        <f>-PV(C$32,C$11,(C60*C10*1000+C61*C44*1000))/10^6</f>
        <v>413.60675762658786</v>
      </c>
      <c r="D63" s="40">
        <f>-PV(D$32,D$11,(D60*D10*1000+D61*D44*1000))/10^6</f>
        <v>33.574329682156822</v>
      </c>
      <c r="E63" s="40">
        <f>-PV(E$32,E$11,(E60*E10*1000+E61*E44*1000))/10^6</f>
        <v>55.167829185124589</v>
      </c>
      <c r="F63" s="20" t="s">
        <v>70</v>
      </c>
    </row>
    <row r="64" spans="1:7" s="20" customFormat="1" x14ac:dyDescent="0.2">
      <c r="A64" s="46" t="s">
        <v>64</v>
      </c>
      <c r="C64" s="47" t="b">
        <f>C63=C$52</f>
        <v>1</v>
      </c>
      <c r="D64" s="47" t="b">
        <f>D63=D$52</f>
        <v>1</v>
      </c>
      <c r="E64" s="47" t="b">
        <f>E63=E$52</f>
        <v>1</v>
      </c>
    </row>
    <row r="65" spans="1:7" s="20" customFormat="1" x14ac:dyDescent="0.2">
      <c r="A65" s="14"/>
      <c r="B65" s="14"/>
      <c r="C65" s="33"/>
      <c r="D65" s="48"/>
      <c r="E65" s="33"/>
    </row>
    <row r="66" spans="1:7" s="20" customFormat="1" x14ac:dyDescent="0.2">
      <c r="A66" s="14"/>
      <c r="B66" s="14"/>
      <c r="C66" s="33"/>
      <c r="D66" s="48"/>
      <c r="E66" s="33"/>
    </row>
    <row r="67" spans="1:7" s="20" customFormat="1" x14ac:dyDescent="0.2">
      <c r="A67" s="14"/>
      <c r="B67" s="14"/>
      <c r="C67" s="33"/>
      <c r="D67" s="48"/>
      <c r="E67" s="33"/>
    </row>
    <row r="68" spans="1:7" s="20" customFormat="1" x14ac:dyDescent="0.2">
      <c r="A68" s="14"/>
      <c r="B68" s="14"/>
      <c r="C68" s="33"/>
      <c r="D68" s="48"/>
      <c r="E68" s="33"/>
    </row>
    <row r="69" spans="1:7" s="20" customFormat="1" x14ac:dyDescent="0.2">
      <c r="A69" s="14"/>
      <c r="B69" s="14"/>
      <c r="C69" s="33"/>
      <c r="D69" s="48"/>
      <c r="E69" s="33"/>
    </row>
    <row r="70" spans="1:7" s="20" customFormat="1" x14ac:dyDescent="0.2">
      <c r="A70" s="14"/>
      <c r="B70" s="14"/>
      <c r="C70" s="33"/>
      <c r="D70" s="48"/>
      <c r="E70" s="33"/>
    </row>
    <row r="71" spans="1:7" s="20" customFormat="1" x14ac:dyDescent="0.2">
      <c r="A71" s="14"/>
      <c r="B71" s="14"/>
      <c r="C71" s="33"/>
      <c r="D71" s="48"/>
      <c r="E71" s="33"/>
    </row>
    <row r="72" spans="1:7" s="20" customFormat="1" x14ac:dyDescent="0.2">
      <c r="A72" s="14"/>
      <c r="B72" s="14"/>
      <c r="C72" s="33"/>
      <c r="D72" s="48"/>
      <c r="E72" s="33"/>
    </row>
    <row r="73" spans="1:7" s="20" customFormat="1" x14ac:dyDescent="0.2">
      <c r="A73" s="14"/>
      <c r="B73" s="14"/>
      <c r="C73" s="33"/>
      <c r="D73" s="48"/>
      <c r="E73" s="33"/>
    </row>
    <row r="74" spans="1:7" s="20" customFormat="1" x14ac:dyDescent="0.2">
      <c r="A74" s="14"/>
      <c r="B74" s="14"/>
      <c r="C74" s="33"/>
      <c r="D74" s="48"/>
      <c r="E74" s="33"/>
    </row>
    <row r="75" spans="1:7" s="20" customFormat="1" x14ac:dyDescent="0.2">
      <c r="A75" s="14"/>
      <c r="B75" s="14"/>
      <c r="C75" s="33"/>
      <c r="D75" s="48"/>
      <c r="E75" s="33"/>
    </row>
    <row r="76" spans="1:7" s="20" customFormat="1" x14ac:dyDescent="0.2">
      <c r="A76" s="14"/>
      <c r="B76" s="14"/>
      <c r="C76" s="33"/>
      <c r="D76" s="48"/>
      <c r="E76" s="33"/>
    </row>
    <row r="77" spans="1:7" s="20" customFormat="1" x14ac:dyDescent="0.2">
      <c r="A77" s="14"/>
      <c r="B77" s="14"/>
      <c r="C77" s="33"/>
      <c r="D77" s="48"/>
      <c r="E77" s="33"/>
    </row>
    <row r="78" spans="1:7" s="20" customFormat="1" x14ac:dyDescent="0.2">
      <c r="A78" s="14"/>
      <c r="B78" s="14"/>
      <c r="C78" s="33"/>
      <c r="D78" s="48"/>
      <c r="E78" s="33"/>
    </row>
    <row r="79" spans="1:7" s="20" customFormat="1" x14ac:dyDescent="0.2">
      <c r="A79" s="14"/>
      <c r="B79" s="14"/>
      <c r="C79" s="33"/>
      <c r="D79" s="48"/>
      <c r="E79" s="33"/>
    </row>
    <row r="80" spans="1:7" s="19" customFormat="1" x14ac:dyDescent="0.2">
      <c r="A80" s="19" t="s">
        <v>65</v>
      </c>
      <c r="C80" s="41"/>
      <c r="D80" s="41"/>
      <c r="E80" s="41"/>
      <c r="F80" s="42"/>
      <c r="G80" s="43"/>
    </row>
    <row r="81" spans="1:6" s="19" customFormat="1" x14ac:dyDescent="0.2">
      <c r="C81" s="44" t="str">
        <f>C$2&amp;": ("&amp;C$8&amp;", "&amp;C$10&amp;"MW)"</f>
        <v>IPP 1: (Diesel, 20MW)</v>
      </c>
      <c r="D81" s="44" t="str">
        <f>D$2&amp;": ("&amp;D$8&amp;", "&amp;D$10&amp;"MW)"</f>
        <v>IPP 2: (Hydro, 10MW)</v>
      </c>
      <c r="E81" s="44" t="str">
        <f>E$2&amp;": ("&amp;E$8&amp;", "&amp;E$10&amp;"MW)"</f>
        <v>IPP 3: (Biomass, 10MW)</v>
      </c>
      <c r="F81" s="28"/>
    </row>
    <row r="82" spans="1:6" s="19" customFormat="1" x14ac:dyDescent="0.2">
      <c r="A82" s="18" t="s">
        <v>66</v>
      </c>
      <c r="B82" s="18" t="s">
        <v>19</v>
      </c>
      <c r="C82" s="33">
        <f>C51</f>
        <v>51.938932005648567</v>
      </c>
      <c r="D82" s="33">
        <f>D51</f>
        <v>4.2161178325599824</v>
      </c>
      <c r="E82" s="33">
        <f>E51</f>
        <v>6.9277352850514138</v>
      </c>
      <c r="F82" s="28"/>
    </row>
    <row r="83" spans="1:6" s="20" customFormat="1" x14ac:dyDescent="0.2">
      <c r="A83" s="14" t="s">
        <v>55</v>
      </c>
      <c r="B83" s="14" t="s">
        <v>10</v>
      </c>
      <c r="C83" s="49">
        <f>C$44</f>
        <v>157680</v>
      </c>
      <c r="D83" s="49">
        <f>D$44</f>
        <v>35040</v>
      </c>
      <c r="E83" s="49">
        <f>E$44</f>
        <v>70080</v>
      </c>
    </row>
    <row r="84" spans="1:6" s="20" customFormat="1" x14ac:dyDescent="0.2">
      <c r="A84" s="14" t="s">
        <v>65</v>
      </c>
      <c r="B84" s="14" t="s">
        <v>7</v>
      </c>
      <c r="C84" s="50">
        <f>C82*10^6/(C83*1000)</f>
        <v>0.32939454595160178</v>
      </c>
      <c r="D84" s="50">
        <f>D82*10^6/(D83*1000)</f>
        <v>0.12032299750456571</v>
      </c>
      <c r="E84" s="50">
        <f>E82*10^6/(E83*1000)</f>
        <v>9.8854670163404879E-2</v>
      </c>
      <c r="F84" s="20" t="s">
        <v>67</v>
      </c>
    </row>
    <row r="85" spans="1:6" s="20" customFormat="1" x14ac:dyDescent="0.2">
      <c r="A85" s="14"/>
      <c r="B85" s="14"/>
      <c r="C85" s="48"/>
      <c r="D85" s="48"/>
      <c r="E85" s="48"/>
    </row>
    <row r="86" spans="1:6" s="20" customFormat="1" x14ac:dyDescent="0.2">
      <c r="A86" s="17" t="s">
        <v>13</v>
      </c>
      <c r="B86" s="14" t="s">
        <v>19</v>
      </c>
      <c r="C86" s="40">
        <f>-PV(C$32,C$11,(C84*C83*1000))/10^6</f>
        <v>413.60675762658792</v>
      </c>
      <c r="D86" s="40">
        <f>-PV(D$32,D$11,(D84*D83*1000))/10^6</f>
        <v>33.574329682156822</v>
      </c>
      <c r="E86" s="40">
        <f>-PV(E$32,E$11,(E84*E83*1000))/10^6</f>
        <v>55.167829185124596</v>
      </c>
    </row>
    <row r="87" spans="1:6" s="20" customFormat="1" x14ac:dyDescent="0.2">
      <c r="A87" s="46" t="s">
        <v>64</v>
      </c>
      <c r="C87" s="47" t="b">
        <f>C86=C$52</f>
        <v>1</v>
      </c>
      <c r="D87" s="47" t="b">
        <f>D86=D$52</f>
        <v>1</v>
      </c>
      <c r="E87" s="47" t="b">
        <f>E86=E$52</f>
        <v>1</v>
      </c>
    </row>
    <row r="88" spans="1:6" s="20" customFormat="1" x14ac:dyDescent="0.2">
      <c r="A88" s="14"/>
      <c r="B88" s="14"/>
      <c r="C88" s="48"/>
      <c r="D88" s="48"/>
      <c r="E88" s="48"/>
    </row>
    <row r="89" spans="1:6" s="20" customFormat="1" x14ac:dyDescent="0.2">
      <c r="A89" s="14"/>
      <c r="B89" s="14"/>
      <c r="C89" s="48"/>
      <c r="D89" s="48"/>
      <c r="E89" s="48"/>
    </row>
    <row r="90" spans="1:6" s="20" customFormat="1" x14ac:dyDescent="0.2">
      <c r="A90" s="14"/>
      <c r="B90" s="14"/>
      <c r="C90" s="48"/>
      <c r="D90" s="48"/>
      <c r="E90" s="48"/>
    </row>
    <row r="91" spans="1:6" s="20" customFormat="1" x14ac:dyDescent="0.2">
      <c r="A91" s="14"/>
      <c r="B91" s="14"/>
      <c r="C91" s="48"/>
      <c r="D91" s="48"/>
      <c r="E91" s="48"/>
    </row>
    <row r="92" spans="1:6" s="20" customFormat="1" x14ac:dyDescent="0.2">
      <c r="A92" s="14"/>
      <c r="B92" s="14"/>
      <c r="C92" s="48"/>
      <c r="D92" s="48"/>
      <c r="E92" s="48"/>
    </row>
    <row r="93" spans="1:6" s="20" customFormat="1" x14ac:dyDescent="0.2">
      <c r="A93" s="14"/>
      <c r="B93" s="14"/>
      <c r="C93" s="48"/>
      <c r="D93" s="48"/>
      <c r="E93" s="48"/>
    </row>
    <row r="94" spans="1:6" s="20" customFormat="1" x14ac:dyDescent="0.2">
      <c r="A94" s="14"/>
      <c r="B94" s="14"/>
      <c r="C94" s="48"/>
      <c r="D94" s="48"/>
      <c r="E94" s="48"/>
    </row>
    <row r="95" spans="1:6" s="20" customFormat="1" x14ac:dyDescent="0.2">
      <c r="A95" s="14"/>
      <c r="B95" s="14"/>
      <c r="C95" s="48"/>
      <c r="D95" s="48"/>
      <c r="E95" s="48"/>
    </row>
    <row r="96" spans="1:6" s="20" customFormat="1" x14ac:dyDescent="0.2">
      <c r="A96" s="14"/>
      <c r="B96" s="14"/>
      <c r="C96" s="48"/>
      <c r="D96" s="48"/>
      <c r="E96" s="48"/>
    </row>
    <row r="97" spans="1:7" s="20" customFormat="1" x14ac:dyDescent="0.2">
      <c r="A97" s="14"/>
      <c r="B97" s="14"/>
      <c r="C97" s="48"/>
      <c r="D97" s="48"/>
      <c r="E97" s="48"/>
    </row>
    <row r="98" spans="1:7" s="20" customFormat="1" x14ac:dyDescent="0.2">
      <c r="A98" s="14"/>
      <c r="B98" s="14"/>
      <c r="C98" s="48"/>
      <c r="D98" s="48"/>
      <c r="E98" s="48"/>
    </row>
    <row r="99" spans="1:7" s="20" customFormat="1" x14ac:dyDescent="0.2">
      <c r="A99" s="14"/>
      <c r="B99" s="14"/>
      <c r="C99" s="48"/>
      <c r="D99" s="48"/>
      <c r="E99" s="48"/>
    </row>
    <row r="100" spans="1:7" s="20" customFormat="1" x14ac:dyDescent="0.2">
      <c r="A100" s="14"/>
      <c r="B100" s="14"/>
      <c r="C100" s="48"/>
      <c r="D100" s="48"/>
      <c r="E100" s="48"/>
    </row>
    <row r="101" spans="1:7" s="20" customFormat="1" x14ac:dyDescent="0.2">
      <c r="A101" s="14"/>
      <c r="B101" s="14"/>
      <c r="C101" s="48"/>
      <c r="D101" s="48"/>
      <c r="E101" s="48"/>
    </row>
    <row r="102" spans="1:7" s="20" customFormat="1" x14ac:dyDescent="0.2">
      <c r="A102" s="14"/>
      <c r="B102" s="14"/>
      <c r="C102" s="48"/>
      <c r="D102" s="48"/>
      <c r="E102" s="48"/>
    </row>
    <row r="103" spans="1:7" s="19" customFormat="1" x14ac:dyDescent="0.2">
      <c r="A103" s="19" t="s">
        <v>68</v>
      </c>
      <c r="C103" s="41"/>
      <c r="D103" s="41"/>
      <c r="E103" s="41"/>
      <c r="F103" s="42"/>
      <c r="G103" s="43"/>
    </row>
    <row r="104" spans="1:7" s="19" customFormat="1" x14ac:dyDescent="0.2">
      <c r="C104" s="44" t="str">
        <f>C$2&amp;": ("&amp;C$8&amp;", "&amp;C$10&amp;"MW)"</f>
        <v>IPP 1: (Diesel, 20MW)</v>
      </c>
      <c r="D104" s="44" t="str">
        <f>D$2&amp;": ("&amp;D$8&amp;", "&amp;D$10&amp;"MW)"</f>
        <v>IPP 2: (Hydro, 10MW)</v>
      </c>
      <c r="E104" s="44" t="str">
        <f>E$2&amp;": ("&amp;E$8&amp;", "&amp;E$10&amp;"MW)"</f>
        <v>IPP 3: (Biomass, 10MW)</v>
      </c>
      <c r="F104" s="28"/>
    </row>
    <row r="105" spans="1:7" s="19" customFormat="1" x14ac:dyDescent="0.2">
      <c r="A105" s="18" t="s">
        <v>69</v>
      </c>
      <c r="B105" s="18" t="s">
        <v>19</v>
      </c>
      <c r="C105" s="33">
        <f>C54</f>
        <v>0.12557563687714221</v>
      </c>
      <c r="D105" s="33">
        <f>D54</f>
        <v>1.2557563687714222</v>
      </c>
      <c r="E105" s="33">
        <f>E54</f>
        <v>0.18836345531571333</v>
      </c>
      <c r="F105" s="28"/>
    </row>
    <row r="106" spans="1:7" s="20" customFormat="1" x14ac:dyDescent="0.2">
      <c r="A106" s="14" t="s">
        <v>55</v>
      </c>
      <c r="B106" s="14" t="s">
        <v>10</v>
      </c>
      <c r="C106" s="49">
        <f>C$44</f>
        <v>157680</v>
      </c>
      <c r="D106" s="49">
        <f>D$44</f>
        <v>35040</v>
      </c>
      <c r="E106" s="49">
        <f>E$44</f>
        <v>70080</v>
      </c>
    </row>
    <row r="107" spans="1:7" s="20" customFormat="1" x14ac:dyDescent="0.2">
      <c r="A107" s="14" t="s">
        <v>68</v>
      </c>
      <c r="B107" s="14" t="s">
        <v>7</v>
      </c>
      <c r="C107" s="50">
        <f>( C84 + (C105*10^6)/(C106*1000) ) / (1-C38)</f>
        <v>0.33352620345083067</v>
      </c>
      <c r="D107" s="50">
        <f>( D84 + (D105*10^6)/(D106*1000) ) / (1-D38)</f>
        <v>0.17351199268554682</v>
      </c>
      <c r="E107" s="50">
        <f>( E84 + (E105*10^6)/(E106*1000) ) / (1-E38)</f>
        <v>0.10468299469776995</v>
      </c>
    </row>
    <row r="108" spans="1:7" s="20" customFormat="1" x14ac:dyDescent="0.2">
      <c r="A108" s="14"/>
      <c r="B108" s="14"/>
      <c r="C108" s="48"/>
      <c r="D108" s="48"/>
      <c r="E108" s="48"/>
    </row>
  </sheetData>
  <protectedRanges>
    <protectedRange sqref="C29:E31" name="Inputs_1"/>
  </protectedRanges>
  <conditionalFormatting sqref="C56:C58 C28 C22 C15 C4:C7 G4:Q7 G15:Q16 G22:Q22 G28:Q28 G56:Q58 G104:Q104 G81:Q82 C104:E104">
    <cfRule type="expression" dxfId="40" priority="40">
      <formula>ISERROR(C4)=TRUE</formula>
    </cfRule>
  </conditionalFormatting>
  <conditionalFormatting sqref="C35 G35:Q35">
    <cfRule type="expression" dxfId="39" priority="35">
      <formula>ISERROR(C35)=TRUE</formula>
    </cfRule>
  </conditionalFormatting>
  <conditionalFormatting sqref="D56:D58 D28 D22 D15 D4:D7">
    <cfRule type="expression" dxfId="38" priority="34">
      <formula>ISERROR(D4)=TRUE</formula>
    </cfRule>
  </conditionalFormatting>
  <conditionalFormatting sqref="D35">
    <cfRule type="expression" dxfId="37" priority="32">
      <formula>ISERROR(D35)=TRUE</formula>
    </cfRule>
  </conditionalFormatting>
  <conditionalFormatting sqref="E56:E58 E28 E22 E15 E4:E7">
    <cfRule type="expression" dxfId="36" priority="31">
      <formula>ISERROR(E4)=TRUE</formula>
    </cfRule>
  </conditionalFormatting>
  <conditionalFormatting sqref="D40">
    <cfRule type="expression" dxfId="35" priority="27">
      <formula>ISERROR(D40)=TRUE</formula>
    </cfRule>
  </conditionalFormatting>
  <conditionalFormatting sqref="E35">
    <cfRule type="expression" dxfId="34" priority="29">
      <formula>ISERROR(E35)=TRUE</formula>
    </cfRule>
  </conditionalFormatting>
  <conditionalFormatting sqref="C40 G40:Q40">
    <cfRule type="expression" dxfId="32" priority="28">
      <formula>ISERROR(C40)=TRUE</formula>
    </cfRule>
  </conditionalFormatting>
  <conditionalFormatting sqref="E40">
    <cfRule type="expression" dxfId="31" priority="26">
      <formula>ISERROR(E40)=TRUE</formula>
    </cfRule>
  </conditionalFormatting>
  <conditionalFormatting sqref="C81:E81">
    <cfRule type="expression" dxfId="30" priority="25">
      <formula>ISERROR(C81)=TRUE</formula>
    </cfRule>
  </conditionalFormatting>
  <conditionalFormatting sqref="C59:E59">
    <cfRule type="expression" dxfId="29" priority="23">
      <formula>ISERROR(C59)=TRUE</formula>
    </cfRule>
  </conditionalFormatting>
  <conditionalFormatting sqref="G59:Q59">
    <cfRule type="expression" dxfId="28" priority="24">
      <formula>ISERROR(G59)=TRUE</formula>
    </cfRule>
  </conditionalFormatting>
  <conditionalFormatting sqref="E27">
    <cfRule type="expression" dxfId="27" priority="14">
      <formula>ISERROR(E27)=TRUE</formula>
    </cfRule>
  </conditionalFormatting>
  <conditionalFormatting sqref="C14 G14:Q14">
    <cfRule type="expression" dxfId="26" priority="22">
      <formula>ISERROR(C14)=TRUE</formula>
    </cfRule>
  </conditionalFormatting>
  <conditionalFormatting sqref="D14">
    <cfRule type="expression" dxfId="25" priority="21">
      <formula>ISERROR(D14)=TRUE</formula>
    </cfRule>
  </conditionalFormatting>
  <conditionalFormatting sqref="E14">
    <cfRule type="expression" dxfId="24" priority="20">
      <formula>ISERROR(E14)=TRUE</formula>
    </cfRule>
  </conditionalFormatting>
  <conditionalFormatting sqref="C21 G21:Q21">
    <cfRule type="expression" dxfId="23" priority="19">
      <formula>ISERROR(C21)=TRUE</formula>
    </cfRule>
  </conditionalFormatting>
  <conditionalFormatting sqref="D21">
    <cfRule type="expression" dxfId="22" priority="18">
      <formula>ISERROR(D21)=TRUE</formula>
    </cfRule>
  </conditionalFormatting>
  <conditionalFormatting sqref="E21">
    <cfRule type="expression" dxfId="21" priority="17">
      <formula>ISERROR(E21)=TRUE</formula>
    </cfRule>
  </conditionalFormatting>
  <conditionalFormatting sqref="C27 G27:Q27">
    <cfRule type="expression" dxfId="20" priority="16">
      <formula>ISERROR(C27)=TRUE</formula>
    </cfRule>
  </conditionalFormatting>
  <conditionalFormatting sqref="D27">
    <cfRule type="expression" dxfId="19" priority="15">
      <formula>ISERROR(D27)=TRUE</formula>
    </cfRule>
  </conditionalFormatting>
  <conditionalFormatting sqref="C80 G80:Q80">
    <cfRule type="expression" dxfId="18" priority="13">
      <formula>ISERROR(C80)=TRUE</formula>
    </cfRule>
  </conditionalFormatting>
  <conditionalFormatting sqref="D80">
    <cfRule type="expression" dxfId="17" priority="12">
      <formula>ISERROR(D80)=TRUE</formula>
    </cfRule>
  </conditionalFormatting>
  <conditionalFormatting sqref="E80">
    <cfRule type="expression" dxfId="16" priority="11">
      <formula>ISERROR(E80)=TRUE</formula>
    </cfRule>
  </conditionalFormatting>
  <conditionalFormatting sqref="E34">
    <cfRule type="expression" dxfId="15" priority="8">
      <formula>ISERROR(E34)=TRUE</formula>
    </cfRule>
  </conditionalFormatting>
  <conditionalFormatting sqref="C34 G34:Q34">
    <cfRule type="expression" dxfId="14" priority="10">
      <formula>ISERROR(C34)=TRUE</formula>
    </cfRule>
  </conditionalFormatting>
  <conditionalFormatting sqref="D34">
    <cfRule type="expression" dxfId="13" priority="9">
      <formula>ISERROR(D34)=TRUE</formula>
    </cfRule>
  </conditionalFormatting>
  <conditionalFormatting sqref="C103 G103:Q103">
    <cfRule type="expression" dxfId="12" priority="7">
      <formula>ISERROR(C103)=TRUE</formula>
    </cfRule>
  </conditionalFormatting>
  <conditionalFormatting sqref="D103:E103">
    <cfRule type="expression" dxfId="11" priority="6">
      <formula>ISERROR(D103)=TRUE</formula>
    </cfRule>
  </conditionalFormatting>
  <conditionalFormatting sqref="G105:Q105">
    <cfRule type="expression" dxfId="10" priority="5">
      <formula>ISERROR(G105)=TRUE</formula>
    </cfRule>
  </conditionalFormatting>
  <pageMargins left="0.70866141732283472" right="0.70866141732283472" top="0.74803149606299213" bottom="0.74803149606299213" header="0.31496062992125984" footer="0.31496062992125984"/>
  <pageSetup paperSize="9" scale="41" fitToHeight="2"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 id="{F19D1420-1B9F-41B6-B34B-2608F25DF4D4}">
            <xm:f>ISERROR('\Richard\Google Drive\Docs - Work\ECA\Projects worked on\Kenya RES 386\Docs\Richard Work in Progress\[FiT Model v2.xlsm]Inputs'!#REF!)=TRUE</xm:f>
            <x14:dxf>
              <font>
                <color theme="0" tint="-0.34998626667073579"/>
              </font>
            </x14:dxf>
          </x14:cfRule>
          <xm:sqref>D1:G1</xm:sqref>
        </x14:conditionalFormatting>
        <x14:conditionalFormatting xmlns:xm="http://schemas.microsoft.com/office/excel/2006/main">
          <x14:cfRule type="expression" priority="2" id="{A0C62FE1-E10D-4597-89B5-F3F6AFE50F46}">
            <xm:f>ISERROR('\Richard\Google Drive\Docs - Work\ECA\Projects worked on\Kenya RES 386\Docs\Richard Work in Progress\[FiT Model v2.xlsm]Inputs'!#REF!)=TRUE</xm:f>
            <x14:dxf>
              <font>
                <color theme="0" tint="-0.34998626667073579"/>
              </font>
            </x14:dxf>
          </x14:cfRule>
          <xm:sqref>H1:K1</xm:sqref>
        </x14:conditionalFormatting>
        <x14:conditionalFormatting xmlns:xm="http://schemas.microsoft.com/office/excel/2006/main">
          <x14:cfRule type="expression" priority="3" id="{0A535D4D-DC69-40C0-A3BE-C48CA1BA305C}">
            <xm:f>ISERROR('\Richard\Google Drive\Docs - Work\ECA\Projects worked on\Kenya RES 386\Docs\Richard Work in Progress\[FiT Model v2.xlsm]Inputs'!#REF!)=TRUE</xm:f>
            <x14:dxf>
              <font>
                <color theme="0" tint="-0.34998626667073579"/>
              </font>
            </x14:dxf>
          </x14:cfRule>
          <xm:sqref>M1:U1</xm:sqref>
        </x14:conditionalFormatting>
        <x14:conditionalFormatting xmlns:xm="http://schemas.microsoft.com/office/excel/2006/main">
          <x14:cfRule type="expression" priority="4" id="{DBA01F33-2279-44E0-A6A6-C7635101A77B}">
            <xm:f>ISERROR('\Richard\Google Drive\Docs - Work\ECA\Projects worked on\Kenya RES 386\Docs\Richard Work in Progress\[FiT Model v2.xlsm]Inputs'!#REF!)=TRUE</xm:f>
            <x14:dxf>
              <font>
                <color theme="0" tint="-0.34998626667073579"/>
              </font>
            </x14:dxf>
          </x14:cfRule>
          <xm:sqref>L1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COVER</vt:lpstr>
      <vt:lpstr>Power purchase calculations</vt:lpstr>
      <vt:lpstr>COVER!Title_Model</vt:lpstr>
      <vt:lpstr>COVER!Title_Project</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Bramley</dc:creator>
  <cp:lastModifiedBy>Richard Bramley</cp:lastModifiedBy>
  <cp:lastPrinted>2013-10-03T10:49:05Z</cp:lastPrinted>
  <dcterms:created xsi:type="dcterms:W3CDTF">2013-04-24T13:55:27Z</dcterms:created>
  <dcterms:modified xsi:type="dcterms:W3CDTF">2014-04-11T08:33:56Z</dcterms:modified>
</cp:coreProperties>
</file>